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mccall\Desktop\"/>
    </mc:Choice>
  </mc:AlternateContent>
  <bookViews>
    <workbookView xWindow="720" yWindow="615" windowWidth="19635" windowHeight="7425" xr2:uid="{00000000-000D-0000-FFFF-FFFF00000000}"/>
  </bookViews>
  <sheets>
    <sheet name="GroupA" sheetId="5" r:id="rId1"/>
    <sheet name="Options" sheetId="4" r:id="rId2"/>
  </sheets>
  <definedNames>
    <definedName name="home">GroupA!$A$23:$A$172</definedName>
    <definedName name="homescore">GroupA!$C$23:$C$172</definedName>
    <definedName name="visitor">GroupA!$B$23:$B$172</definedName>
    <definedName name="visitorscore">GroupA!$E$23:$E$172</definedName>
  </definedNames>
  <calcPr calcId="171026"/>
</workbook>
</file>

<file path=xl/calcChain.xml><?xml version="1.0" encoding="utf-8"?>
<calcChain xmlns="http://schemas.openxmlformats.org/spreadsheetml/2006/main">
  <c r="C22" i="5" l="1"/>
  <c r="B32" i="5"/>
  <c r="C32" i="5"/>
  <c r="B42" i="5"/>
  <c r="C42" i="5"/>
  <c r="B52" i="5"/>
  <c r="C52" i="5"/>
  <c r="B62" i="5"/>
  <c r="C62" i="5"/>
  <c r="B72" i="5"/>
  <c r="C72" i="5"/>
  <c r="B82" i="5"/>
  <c r="C82" i="5"/>
  <c r="B92" i="5"/>
  <c r="C92" i="5"/>
  <c r="B102" i="5"/>
  <c r="C102" i="5"/>
  <c r="B112" i="5"/>
  <c r="C112" i="5"/>
  <c r="B122" i="5"/>
  <c r="C122" i="5"/>
  <c r="B132" i="5"/>
  <c r="C132" i="5"/>
  <c r="B142" i="5"/>
  <c r="C142" i="5"/>
  <c r="B152" i="5"/>
  <c r="C152" i="5"/>
  <c r="B162" i="5"/>
  <c r="C162" i="5"/>
  <c r="B22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B170" i="5"/>
  <c r="B169" i="5"/>
  <c r="B168" i="5"/>
  <c r="B167" i="5"/>
  <c r="B166" i="5"/>
  <c r="B165" i="5"/>
  <c r="B164" i="5"/>
  <c r="B163" i="5"/>
  <c r="A170" i="5"/>
  <c r="A169" i="5"/>
  <c r="A168" i="5"/>
  <c r="A167" i="5"/>
  <c r="A166" i="5"/>
  <c r="A165" i="5"/>
  <c r="A164" i="5"/>
  <c r="A163" i="5"/>
  <c r="B160" i="5"/>
  <c r="B159" i="5"/>
  <c r="B158" i="5"/>
  <c r="B157" i="5"/>
  <c r="B156" i="5"/>
  <c r="B155" i="5"/>
  <c r="B154" i="5"/>
  <c r="B153" i="5"/>
  <c r="A160" i="5"/>
  <c r="A159" i="5"/>
  <c r="A158" i="5"/>
  <c r="A157" i="5"/>
  <c r="A156" i="5"/>
  <c r="A155" i="5"/>
  <c r="A154" i="5"/>
  <c r="A153" i="5"/>
  <c r="B150" i="5"/>
  <c r="B149" i="5"/>
  <c r="B148" i="5"/>
  <c r="B147" i="5"/>
  <c r="B146" i="5"/>
  <c r="B145" i="5"/>
  <c r="B144" i="5"/>
  <c r="B143" i="5"/>
  <c r="A150" i="5"/>
  <c r="A149" i="5"/>
  <c r="A148" i="5"/>
  <c r="A147" i="5"/>
  <c r="A146" i="5"/>
  <c r="A145" i="5"/>
  <c r="A144" i="5"/>
  <c r="A143" i="5"/>
  <c r="B140" i="5"/>
  <c r="B139" i="5"/>
  <c r="B138" i="5"/>
  <c r="B137" i="5"/>
  <c r="B136" i="5"/>
  <c r="B135" i="5"/>
  <c r="B134" i="5"/>
  <c r="B133" i="5"/>
  <c r="A140" i="5"/>
  <c r="A139" i="5"/>
  <c r="A138" i="5"/>
  <c r="A137" i="5"/>
  <c r="A136" i="5"/>
  <c r="A135" i="5"/>
  <c r="A134" i="5"/>
  <c r="A133" i="5"/>
  <c r="B130" i="5"/>
  <c r="B129" i="5"/>
  <c r="B128" i="5"/>
  <c r="B126" i="5"/>
  <c r="B127" i="5"/>
  <c r="B125" i="5"/>
  <c r="B124" i="5"/>
  <c r="B123" i="5"/>
  <c r="A130" i="5"/>
  <c r="A129" i="5"/>
  <c r="A128" i="5"/>
  <c r="A127" i="5"/>
  <c r="A126" i="5"/>
  <c r="A125" i="5"/>
  <c r="A124" i="5"/>
  <c r="A123" i="5"/>
  <c r="B120" i="5"/>
  <c r="B119" i="5"/>
  <c r="B118" i="5"/>
  <c r="B117" i="5"/>
  <c r="B116" i="5"/>
  <c r="B115" i="5"/>
  <c r="B114" i="5"/>
  <c r="B113" i="5"/>
  <c r="A120" i="5"/>
  <c r="A119" i="5"/>
  <c r="A118" i="5"/>
  <c r="A117" i="5"/>
  <c r="A116" i="5"/>
  <c r="A115" i="5"/>
  <c r="A114" i="5"/>
  <c r="A113" i="5"/>
  <c r="B110" i="5"/>
  <c r="B109" i="5"/>
  <c r="B108" i="5"/>
  <c r="B107" i="5"/>
  <c r="B106" i="5"/>
  <c r="B105" i="5"/>
  <c r="B104" i="5"/>
  <c r="B103" i="5"/>
  <c r="A110" i="5"/>
  <c r="A109" i="5"/>
  <c r="A108" i="5"/>
  <c r="A107" i="5"/>
  <c r="A106" i="5"/>
  <c r="A105" i="5"/>
  <c r="A104" i="5"/>
  <c r="A103" i="5"/>
  <c r="B100" i="5"/>
  <c r="B99" i="5"/>
  <c r="B98" i="5"/>
  <c r="B97" i="5"/>
  <c r="B96" i="5"/>
  <c r="B95" i="5"/>
  <c r="B94" i="5"/>
  <c r="B93" i="5"/>
  <c r="A100" i="5"/>
  <c r="A99" i="5"/>
  <c r="A98" i="5"/>
  <c r="A97" i="5"/>
  <c r="A96" i="5"/>
  <c r="A95" i="5"/>
  <c r="A94" i="5"/>
  <c r="A93" i="5"/>
  <c r="B90" i="5"/>
  <c r="B89" i="5"/>
  <c r="B88" i="5"/>
  <c r="B87" i="5"/>
  <c r="B86" i="5"/>
  <c r="B85" i="5"/>
  <c r="B84" i="5"/>
  <c r="B83" i="5"/>
  <c r="A90" i="5"/>
  <c r="A89" i="5"/>
  <c r="A88" i="5"/>
  <c r="A87" i="5"/>
  <c r="A86" i="5"/>
  <c r="A85" i="5"/>
  <c r="A84" i="5"/>
  <c r="A83" i="5"/>
  <c r="B80" i="5"/>
  <c r="B79" i="5"/>
  <c r="B78" i="5"/>
  <c r="B77" i="5"/>
  <c r="B76" i="5"/>
  <c r="B75" i="5"/>
  <c r="B74" i="5"/>
  <c r="A80" i="5"/>
  <c r="A79" i="5"/>
  <c r="A78" i="5"/>
  <c r="A77" i="5"/>
  <c r="A76" i="5"/>
  <c r="A75" i="5"/>
  <c r="A74" i="5"/>
  <c r="B73" i="5"/>
  <c r="A73" i="5"/>
  <c r="B70" i="5"/>
  <c r="B69" i="5"/>
  <c r="B68" i="5"/>
  <c r="B67" i="5"/>
  <c r="B66" i="5"/>
  <c r="B65" i="5"/>
  <c r="B64" i="5"/>
  <c r="B63" i="5"/>
  <c r="A70" i="5"/>
  <c r="A69" i="5"/>
  <c r="A68" i="5"/>
  <c r="A67" i="5"/>
  <c r="A66" i="5"/>
  <c r="A65" i="5"/>
  <c r="A64" i="5"/>
  <c r="A63" i="5"/>
  <c r="B60" i="5"/>
  <c r="B59" i="5"/>
  <c r="B58" i="5"/>
  <c r="B57" i="5"/>
  <c r="B56" i="5"/>
  <c r="B55" i="5"/>
  <c r="B54" i="5"/>
  <c r="B53" i="5"/>
  <c r="A60" i="5"/>
  <c r="A59" i="5"/>
  <c r="A58" i="5"/>
  <c r="A57" i="5"/>
  <c r="A56" i="5"/>
  <c r="A55" i="5"/>
  <c r="A54" i="5"/>
  <c r="A53" i="5"/>
  <c r="B50" i="5"/>
  <c r="B49" i="5"/>
  <c r="B48" i="5"/>
  <c r="B47" i="5"/>
  <c r="B46" i="5"/>
  <c r="B45" i="5"/>
  <c r="B44" i="5"/>
  <c r="B43" i="5"/>
  <c r="A50" i="5"/>
  <c r="A49" i="5"/>
  <c r="A48" i="5"/>
  <c r="A47" i="5"/>
  <c r="A46" i="5"/>
  <c r="A45" i="5"/>
  <c r="A44" i="5"/>
  <c r="A43" i="5"/>
  <c r="B40" i="5"/>
  <c r="B39" i="5"/>
  <c r="B38" i="5"/>
  <c r="B37" i="5"/>
  <c r="B36" i="5"/>
  <c r="B35" i="5"/>
  <c r="B34" i="5"/>
  <c r="B33" i="5"/>
  <c r="A40" i="5"/>
  <c r="A39" i="5"/>
  <c r="A38" i="5"/>
  <c r="A37" i="5"/>
  <c r="A36" i="5"/>
  <c r="A35" i="5"/>
  <c r="A34" i="5"/>
  <c r="A33" i="5"/>
  <c r="B30" i="5"/>
  <c r="B29" i="5"/>
  <c r="B28" i="5"/>
  <c r="B27" i="5"/>
  <c r="B26" i="5"/>
  <c r="B25" i="5"/>
  <c r="B24" i="5"/>
  <c r="B23" i="5"/>
  <c r="A30" i="5"/>
  <c r="A29" i="5"/>
  <c r="A28" i="5"/>
  <c r="A27" i="5"/>
  <c r="A26" i="5"/>
  <c r="A25" i="5"/>
  <c r="A24" i="5"/>
  <c r="A23" i="5"/>
  <c r="S11" i="5" a="1"/>
  <c r="W16" i="5"/>
  <c r="U8" i="5" a="1"/>
  <c r="X8" i="5"/>
  <c r="V4" i="5" a="1"/>
  <c r="V15" i="5" a="1"/>
  <c r="V11" i="5" a="1"/>
  <c r="V11" i="5"/>
  <c r="V7" i="5" a="1"/>
  <c r="V7" i="5"/>
  <c r="U15" i="5" a="1"/>
  <c r="U15" i="5"/>
  <c r="X17" i="5"/>
  <c r="U17" i="5" a="1"/>
  <c r="U17" i="5"/>
  <c r="S13" i="5" a="1"/>
  <c r="S13" i="5"/>
  <c r="T13" i="5" a="1"/>
  <c r="T13" i="5"/>
  <c r="V13" i="5" a="1"/>
  <c r="V13" i="5"/>
  <c r="X9" i="5"/>
  <c r="U9" i="5" a="1"/>
  <c r="U9" i="5"/>
  <c r="S5" i="5" a="1"/>
  <c r="S5" i="5"/>
  <c r="T5" i="5" a="1"/>
  <c r="T5" i="5"/>
  <c r="V5" i="5" a="1"/>
  <c r="V5" i="5"/>
  <c r="W9" i="5"/>
  <c r="T14" i="5" a="1"/>
  <c r="T14" i="5"/>
  <c r="T6" i="5" a="1"/>
  <c r="T6" i="5"/>
  <c r="X14" i="5"/>
  <c r="X6" i="5"/>
  <c r="S14" i="5" a="1"/>
  <c r="S14" i="5"/>
  <c r="S6" i="5" a="1"/>
  <c r="S6" i="5"/>
  <c r="Y9" i="5"/>
  <c r="S11" i="5"/>
  <c r="U8" i="5"/>
  <c r="V15" i="5"/>
  <c r="W12" i="5"/>
  <c r="V4" i="5"/>
  <c r="U18" i="5" a="1"/>
  <c r="U18" i="5"/>
  <c r="S18" i="5" a="1"/>
  <c r="S18" i="5"/>
  <c r="X18" i="5"/>
  <c r="U6" i="5" a="1"/>
  <c r="U6" i="5"/>
  <c r="U5" i="5" a="1"/>
  <c r="U5" i="5"/>
  <c r="Z5" i="5"/>
  <c r="V9" i="5" a="1"/>
  <c r="V9" i="5"/>
  <c r="S9" i="5" a="1"/>
  <c r="S9" i="5"/>
  <c r="X13" i="5"/>
  <c r="T17" i="5" a="1"/>
  <c r="T17" i="5"/>
  <c r="X7" i="5"/>
  <c r="X11" i="5"/>
  <c r="X15" i="5"/>
  <c r="X4" i="5"/>
  <c r="U4" i="5" a="1"/>
  <c r="U4" i="5"/>
  <c r="S8" i="5" a="1"/>
  <c r="S8" i="5"/>
  <c r="X12" i="5"/>
  <c r="V12" i="5" a="1"/>
  <c r="V12" i="5"/>
  <c r="W17" i="5"/>
  <c r="Y17" i="5"/>
  <c r="W6" i="5"/>
  <c r="Y6" i="5"/>
  <c r="S15" i="5" a="1"/>
  <c r="S15" i="5"/>
  <c r="S12" i="5" a="1"/>
  <c r="S12" i="5"/>
  <c r="U12" i="5" a="1"/>
  <c r="U12" i="5"/>
  <c r="U7" i="5" a="1"/>
  <c r="U7" i="5"/>
  <c r="V6" i="5" a="1"/>
  <c r="V6" i="5"/>
  <c r="Z6" i="5"/>
  <c r="V14" i="5" a="1"/>
  <c r="V14" i="5"/>
  <c r="S7" i="5" a="1"/>
  <c r="S7" i="5"/>
  <c r="T4" i="5" a="1"/>
  <c r="T4" i="5"/>
  <c r="S4" i="5" a="1"/>
  <c r="S4" i="5"/>
  <c r="W8" i="5"/>
  <c r="Y8" i="5"/>
  <c r="S10" i="5" a="1"/>
  <c r="S10" i="5"/>
  <c r="X10" i="5"/>
  <c r="T10" i="5" a="1"/>
  <c r="T10" i="5"/>
  <c r="U11" i="5" a="1"/>
  <c r="U11" i="5"/>
  <c r="X5" i="5"/>
  <c r="T9" i="5" a="1"/>
  <c r="T9" i="5"/>
  <c r="U13" i="5" a="1"/>
  <c r="U13" i="5"/>
  <c r="Z13" i="5"/>
  <c r="V17" i="5" a="1"/>
  <c r="V17" i="5"/>
  <c r="S17" i="5" a="1"/>
  <c r="S17" i="5"/>
  <c r="W7" i="5"/>
  <c r="W11" i="5"/>
  <c r="W15" i="5"/>
  <c r="Y15" i="5"/>
  <c r="W4" i="5"/>
  <c r="T8" i="5" a="1"/>
  <c r="T8" i="5"/>
  <c r="V8" i="5" a="1"/>
  <c r="V8" i="5"/>
  <c r="T12" i="5" a="1"/>
  <c r="T12" i="5"/>
  <c r="X16" i="5"/>
  <c r="Y16" i="5"/>
  <c r="T16" i="5" a="1"/>
  <c r="T16" i="5"/>
  <c r="V16" i="5" a="1"/>
  <c r="V16" i="5"/>
  <c r="W10" i="5"/>
  <c r="T7" i="5" a="1"/>
  <c r="T7" i="5"/>
  <c r="Z7" i="5"/>
  <c r="V10" i="5" a="1"/>
  <c r="V10" i="5"/>
  <c r="U16" i="5" a="1"/>
  <c r="U16" i="5"/>
  <c r="W14" i="5"/>
  <c r="Y14" i="5"/>
  <c r="W5" i="5"/>
  <c r="V18" i="5" a="1"/>
  <c r="V18" i="5"/>
  <c r="U10" i="5" a="1"/>
  <c r="U10" i="5"/>
  <c r="S16" i="5" a="1"/>
  <c r="S16" i="5"/>
  <c r="W13" i="5"/>
  <c r="Y13" i="5"/>
  <c r="W18" i="5"/>
  <c r="T11" i="5" a="1"/>
  <c r="T11" i="5"/>
  <c r="U14" i="5" a="1"/>
  <c r="U14" i="5"/>
  <c r="T18" i="5" a="1"/>
  <c r="T18" i="5"/>
  <c r="T15" i="5" a="1"/>
  <c r="T15" i="5"/>
  <c r="R3" i="5"/>
  <c r="S3" i="5" a="1"/>
  <c r="S3" i="5"/>
  <c r="Z14" i="5"/>
  <c r="Z15" i="5"/>
  <c r="AA15" i="5"/>
  <c r="Y5" i="5"/>
  <c r="AA5" i="5"/>
  <c r="Y7" i="5"/>
  <c r="AA7" i="5"/>
  <c r="Z9" i="5"/>
  <c r="AA9" i="5"/>
  <c r="Z4" i="5"/>
  <c r="Y10" i="5"/>
  <c r="Z12" i="5"/>
  <c r="Y18" i="5"/>
  <c r="Y11" i="5"/>
  <c r="AA6" i="5"/>
  <c r="Y12" i="5"/>
  <c r="Z11" i="5"/>
  <c r="Z17" i="5"/>
  <c r="AA17" i="5"/>
  <c r="AA13" i="5"/>
  <c r="Z10" i="5"/>
  <c r="Z8" i="5"/>
  <c r="AA8" i="5"/>
  <c r="Z18" i="5"/>
  <c r="Y4" i="5"/>
  <c r="AA14" i="5"/>
  <c r="Z16" i="5"/>
  <c r="AA16" i="5"/>
  <c r="V3" i="5" a="1"/>
  <c r="V3" i="5"/>
  <c r="T3" i="5" a="1"/>
  <c r="T3" i="5"/>
  <c r="X3" i="5"/>
  <c r="U3" i="5" a="1"/>
  <c r="U3" i="5"/>
  <c r="W3" i="5"/>
  <c r="AA12" i="5"/>
  <c r="AA10" i="5"/>
  <c r="AA4" i="5"/>
  <c r="AA11" i="5"/>
  <c r="AA18" i="5"/>
  <c r="Z3" i="5"/>
  <c r="Y3" i="5"/>
  <c r="AA3" i="5"/>
  <c r="H7" i="5" a="1"/>
  <c r="H7" i="5"/>
  <c r="H9" i="5" a="1"/>
  <c r="H9" i="5"/>
  <c r="H11" i="5" a="1"/>
  <c r="H11" i="5"/>
  <c r="H13" i="5" a="1"/>
  <c r="H13" i="5"/>
  <c r="H15" i="5" a="1"/>
  <c r="H15" i="5"/>
  <c r="H17" i="5" a="1"/>
  <c r="H17" i="5"/>
  <c r="H19" i="5" a="1"/>
  <c r="H19" i="5"/>
  <c r="H6" i="5" a="1"/>
  <c r="H6" i="5"/>
  <c r="H8" i="5" a="1"/>
  <c r="H8" i="5"/>
  <c r="H10" i="5" a="1"/>
  <c r="H10" i="5"/>
  <c r="H12" i="5" a="1"/>
  <c r="H12" i="5"/>
  <c r="H14" i="5" a="1"/>
  <c r="H14" i="5"/>
  <c r="H16" i="5" a="1"/>
  <c r="H16" i="5"/>
  <c r="H18" i="5" a="1"/>
  <c r="H18" i="5"/>
  <c r="H20" i="5" a="1"/>
  <c r="H20" i="5"/>
  <c r="H5" i="5" a="1"/>
  <c r="H5" i="5"/>
  <c r="K20" i="5"/>
  <c r="O20" i="5"/>
  <c r="L20" i="5"/>
  <c r="J20" i="5"/>
  <c r="M20" i="5"/>
  <c r="I20" i="5"/>
  <c r="N20" i="5"/>
  <c r="K16" i="5"/>
  <c r="O16" i="5"/>
  <c r="N16" i="5"/>
  <c r="J16" i="5"/>
  <c r="M16" i="5"/>
  <c r="I16" i="5"/>
  <c r="L16" i="5"/>
  <c r="K12" i="5"/>
  <c r="O12" i="5"/>
  <c r="N12" i="5"/>
  <c r="J12" i="5"/>
  <c r="M12" i="5"/>
  <c r="I12" i="5"/>
  <c r="L12" i="5"/>
  <c r="K8" i="5"/>
  <c r="O8" i="5"/>
  <c r="N8" i="5"/>
  <c r="J8" i="5"/>
  <c r="M8" i="5"/>
  <c r="I8" i="5"/>
  <c r="L8" i="5"/>
  <c r="K19" i="5"/>
  <c r="O19" i="5"/>
  <c r="N19" i="5"/>
  <c r="J19" i="5"/>
  <c r="M19" i="5"/>
  <c r="I19" i="5"/>
  <c r="L19" i="5"/>
  <c r="K15" i="5"/>
  <c r="O15" i="5"/>
  <c r="N15" i="5"/>
  <c r="J15" i="5"/>
  <c r="M15" i="5"/>
  <c r="I15" i="5"/>
  <c r="L15" i="5"/>
  <c r="K11" i="5"/>
  <c r="O11" i="5"/>
  <c r="N11" i="5"/>
  <c r="J11" i="5"/>
  <c r="M11" i="5"/>
  <c r="I11" i="5"/>
  <c r="L11" i="5"/>
  <c r="K7" i="5"/>
  <c r="O7" i="5"/>
  <c r="N7" i="5"/>
  <c r="J7" i="5"/>
  <c r="M7" i="5"/>
  <c r="I7" i="5"/>
  <c r="L7" i="5"/>
  <c r="I5" i="5"/>
  <c r="O5" i="5"/>
  <c r="M5" i="5"/>
  <c r="K5" i="5"/>
  <c r="J5" i="5"/>
  <c r="N5" i="5"/>
  <c r="L5" i="5"/>
  <c r="K18" i="5"/>
  <c r="O18" i="5"/>
  <c r="N18" i="5"/>
  <c r="J18" i="5"/>
  <c r="M18" i="5"/>
  <c r="I18" i="5"/>
  <c r="L18" i="5"/>
  <c r="K14" i="5"/>
  <c r="O14" i="5"/>
  <c r="N14" i="5"/>
  <c r="J14" i="5"/>
  <c r="M14" i="5"/>
  <c r="I14" i="5"/>
  <c r="L14" i="5"/>
  <c r="K10" i="5"/>
  <c r="O10" i="5"/>
  <c r="N10" i="5"/>
  <c r="J10" i="5"/>
  <c r="M10" i="5"/>
  <c r="I10" i="5"/>
  <c r="L10" i="5"/>
  <c r="K6" i="5"/>
  <c r="O6" i="5"/>
  <c r="N6" i="5"/>
  <c r="J6" i="5"/>
  <c r="M6" i="5"/>
  <c r="I6" i="5"/>
  <c r="L6" i="5"/>
  <c r="K17" i="5"/>
  <c r="O17" i="5"/>
  <c r="N17" i="5"/>
  <c r="J17" i="5"/>
  <c r="M17" i="5"/>
  <c r="I17" i="5"/>
  <c r="L17" i="5"/>
  <c r="K13" i="5"/>
  <c r="O13" i="5"/>
  <c r="N13" i="5"/>
  <c r="J13" i="5"/>
  <c r="M13" i="5"/>
  <c r="I13" i="5"/>
  <c r="L13" i="5"/>
  <c r="K9" i="5"/>
  <c r="O9" i="5"/>
  <c r="N9" i="5"/>
  <c r="J9" i="5"/>
  <c r="M9" i="5"/>
  <c r="I9" i="5"/>
  <c r="L9" i="5"/>
</calcChain>
</file>

<file path=xl/sharedStrings.xml><?xml version="1.0" encoding="utf-8"?>
<sst xmlns="http://schemas.openxmlformats.org/spreadsheetml/2006/main" count="185" uniqueCount="60">
  <si>
    <t>2018 Racquetball League - Winter Season</t>
  </si>
  <si>
    <t>Table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</si>
  <si>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</si>
  <si>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</si>
  <si>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</si>
  <si>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</si>
  <si>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</si>
  <si>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</si>
  <si>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</si>
  <si>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</si>
  <si>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</si>
  <si>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Player Name</t>
  </si>
  <si>
    <t>Bonus/penalty points</t>
  </si>
  <si>
    <t>Jon Lang</t>
  </si>
  <si>
    <t>MP</t>
  </si>
  <si>
    <t>Paul Dare</t>
  </si>
  <si>
    <t>Evin Haukos</t>
  </si>
  <si>
    <t>Sam Poole</t>
  </si>
  <si>
    <t>Mark Dvorak</t>
  </si>
  <si>
    <t>Erik Forsberg</t>
  </si>
  <si>
    <t>Michael Geppert</t>
  </si>
  <si>
    <t>Brad Kremer</t>
  </si>
  <si>
    <t>Jason Larson</t>
  </si>
  <si>
    <t>Danny Lochner</t>
  </si>
  <si>
    <t>Steven Mader</t>
  </si>
  <si>
    <t>Kevin O'Brien</t>
  </si>
  <si>
    <t>Jim Dahl</t>
  </si>
  <si>
    <t>Roy Snyder</t>
  </si>
  <si>
    <t>Tom Spaniol</t>
  </si>
  <si>
    <t>Jacob Kaduk</t>
  </si>
  <si>
    <t>WEEK 1</t>
  </si>
  <si>
    <t>:</t>
  </si>
  <si>
    <t>MP: Matches Played</t>
  </si>
  <si>
    <t>W: Win</t>
  </si>
  <si>
    <t>L: Loss</t>
  </si>
  <si>
    <t>GF: Games For</t>
  </si>
  <si>
    <t>GA: Games Against</t>
  </si>
  <si>
    <t>GD: Game Differential</t>
  </si>
  <si>
    <t>PTS: Points</t>
  </si>
  <si>
    <t>Start Date: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</si>
  <si>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</si>
  <si>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</si>
  <si>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</si>
  <si>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</si>
  <si>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</si>
  <si>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</si>
  <si>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</si>
  <si>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</si>
  <si>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</si>
  <si>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</si>
  <si>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</si>
  <si>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</si>
  <si>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</si>
  <si>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</si>
  <si>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Points</t>
  </si>
  <si>
    <t>points for a win</t>
  </si>
  <si>
    <t>points for a draw</t>
  </si>
  <si>
    <t>points for a loss</t>
  </si>
  <si>
    <t>Want more? Visit:</t>
  </si>
  <si>
    <t>http://excel-example.com/templates/sport-tournament-template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</si>
</sst>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0" xfId="0" applyFont="1" applyFill="1"/>
    <xf numFmtId="0" fontId="1" fillId="0" borderId="3" xfId="0" applyFont="1" applyFill="1" applyBorder="1"/>
    <xf numFmtId="0" fontId="2" fillId="0" borderId="4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0" xfId="1" applyAlignment="1" applyProtection="1"/>
    <xf numFmtId="0" fontId="1" fillId="0" borderId="10" xfId="0" applyFont="1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4" fillId="0" borderId="0" xfId="0" applyFont="1" applyFill="1"/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3" xfId="0" applyFill="1" applyBorder="1"/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 applyFill="1"/>
    <xf numFmtId="14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5"/>
  <sheetViews>
    <sheetView tabSelected="1" workbookViewId="0">
      <selection activeCell="A2" sqref="A2"/>
    </sheetView>
  </sheetViews>
  <sheetFormatPr defaultRowHeight="15" x14ac:dyDescent="0.25"/>
  <cols>
    <col min="1" max="1" width="15.85546875" customWidth="1"/>
    <col min="2" max="2" width="14.7109375" customWidth="1"/>
    <col min="3" max="5" width="4.7109375" style="5" customWidth="1"/>
    <col min="6" max="6" width="8.28515625" customWidth="1"/>
    <col min="7" max="7" width="8.28515625" style="5" customWidth="1"/>
    <col min="8" max="8" width="15.7109375" style="5" customWidth="1"/>
    <col min="9" max="9" width="5" style="5" customWidth="1"/>
    <col min="10" max="15" width="5" customWidth="1"/>
    <col min="16" max="16" width="11.42578125" customWidth="1"/>
    <col min="17" max="17" width="8.85546875" customWidth="1"/>
    <col min="18" max="18" width="7.140625" hidden="1" customWidth="1"/>
    <col min="19" max="26" width="3.28515625" hidden="1" customWidth="1"/>
    <col min="27" max="27" width="9.140625" hidden="1" customWidth="1"/>
  </cols>
  <sheetData>
    <row r="1" spans="1:27" ht="23.25" x14ac:dyDescent="0.35">
      <c r="A1" s="36" t="s">
        <v>0</v>
      </c>
      <c r="B1" s="2"/>
    </row>
    <row r="2" spans="1:27" x14ac:dyDescent="0.25">
      <c r="A2" s="6"/>
      <c r="B2" s="2"/>
      <c r="H2" s="15" t="s">
        <v>1</v>
      </c>
      <c r="S2" s="16" t="s">
        <v>2</v>
      </c>
      <c r="T2" s="17" t="s">
        <v>3</v>
      </c>
      <c r="U2" s="17" t="s">
        <v>4</v>
      </c>
      <c r="V2" s="17" t="s">
        <v>5</v>
      </c>
      <c r="W2" s="18" t="s">
        <v>6</v>
      </c>
      <c r="X2" s="19" t="s">
        <v>7</v>
      </c>
      <c r="Y2" s="17" t="s">
        <v>8</v>
      </c>
      <c r="Z2" s="18" t="s">
        <v>9</v>
      </c>
      <c r="AA2" s="24" t="s">
        <v>10</v>
      </c>
    </row>
    <row r="3" spans="1:27" x14ac:dyDescent="0.25">
      <c r="A3" s="7" t="s">
        <v>11</v>
      </c>
      <c r="B3" s="26" t="s">
        <v>12</v>
      </c>
      <c r="R3" s="8" t="str">
        <f t="shared" ref="R3:R14" si="0">A4</f>
        <v>Jon Lang</v>
      </c>
      <c r="S3" s="9">
        <f t="array" ref="S3">SUM(($A$23:$A$172=R3)*(ISNUMBER($C$23:$C$172)),($B$23:$B$172=R3)*(ISNUMBER($E$23:$E$172)))</f>
        <v>0</v>
      </c>
      <c r="T3" s="5">
        <f t="array" ref="T3">SUM((home=R3)*(homescore&gt;visitorscore),(visitor=R3)*(visitorscore&gt;homescore))</f>
        <v>0</v>
      </c>
      <c r="U3" s="5">
        <f t="array" ref="U3">SUM((home=R3)*(homescore=visitorscore)*ISNUMBER(visitorscore),(visitor=R3)*(visitorscore=homescore)*ISNUMBER(homescore))</f>
        <v>0</v>
      </c>
      <c r="V3" s="5">
        <f t="array" ref="V3">SUM((home=R3)*(homescore&lt;visitorscore),(visitor=R3)*(visitorscore&lt;homescore))</f>
        <v>0</v>
      </c>
      <c r="W3" s="10">
        <f t="shared" ref="W3:W18" si="1">SUMIF(home,R3,homescore)+SUMIF(visitor,R3,visitorscore)</f>
        <v>0</v>
      </c>
      <c r="X3" s="11">
        <f t="shared" ref="X3:X18" si="2">SUMIF(home,R3,visitorscore)+SUMIF(visitor,R3,homescore)</f>
        <v>0</v>
      </c>
      <c r="Y3" s="12">
        <f>W3-X3</f>
        <v>0</v>
      </c>
      <c r="Z3" s="10">
        <f>T3*Options!$B$2+U3*Options!$B$3+V3*Options!$B$4+VLOOKUP(R3,$A$4:$B$18,2,0)</f>
        <v>0</v>
      </c>
      <c r="AA3">
        <f>W3+Y3*10000+Z3*1000000000</f>
        <v>0</v>
      </c>
    </row>
    <row r="4" spans="1:27" x14ac:dyDescent="0.25">
      <c r="A4" s="4" t="s">
        <v>13</v>
      </c>
      <c r="B4" s="2"/>
      <c r="C4" s="30"/>
      <c r="H4" s="21"/>
      <c r="I4" s="16" t="s">
        <v>14</v>
      </c>
      <c r="J4" s="17" t="s">
        <v>3</v>
      </c>
      <c r="K4" s="17" t="s">
        <v>5</v>
      </c>
      <c r="L4" s="18" t="s">
        <v>6</v>
      </c>
      <c r="M4" s="19" t="s">
        <v>7</v>
      </c>
      <c r="N4" s="17" t="s">
        <v>8</v>
      </c>
      <c r="O4" s="18" t="s">
        <v>9</v>
      </c>
      <c r="R4" s="13" t="str">
        <f t="shared" si="0"/>
        <v>Paul Dare</v>
      </c>
      <c r="S4" s="9">
        <f t="array" ref="S4">SUM(($A$23:$A$172=R4)*(ISNUMBER($C$23:$C$172)),($B$23:$B$172=R4)*(ISNUMBER($E$23:$E$172)))</f>
        <v>0</v>
      </c>
      <c r="T4" s="5">
        <f t="array" ref="T4">SUM((home=R4)*(homescore&gt;visitorscore),(visitor=R4)*(visitorscore&gt;homescore))</f>
        <v>0</v>
      </c>
      <c r="U4" s="5">
        <f t="array" ref="U4">SUM((home=R4)*(homescore=visitorscore)*ISNUMBER(visitorscore),(visitor=R4)*(visitorscore=homescore)*ISNUMBER(homescore))</f>
        <v>0</v>
      </c>
      <c r="V4" s="5">
        <f t="array" ref="V4">SUM((home=R4)*(homescore&lt;visitorscore),(visitor=R4)*(visitorscore&lt;homescore))</f>
        <v>0</v>
      </c>
      <c r="W4" s="10">
        <f t="shared" si="1"/>
        <v>0</v>
      </c>
      <c r="X4" s="11">
        <f t="shared" si="2"/>
        <v>0</v>
      </c>
      <c r="Y4" s="12">
        <f t="shared" ref="Y4:Y18" si="3">W4-X4</f>
        <v>0</v>
      </c>
      <c r="Z4" s="10">
        <f>T4*Options!$B$2+U4*Options!$B$3+V4*Options!$B$4+VLOOKUP(R4,$A$4:$B$18,2,0)</f>
        <v>0</v>
      </c>
      <c r="AA4">
        <f t="shared" ref="AA4:AA18" si="4">W4+Y4*10000+Z4*1000000000</f>
        <v>0</v>
      </c>
    </row>
    <row r="5" spans="1:27" x14ac:dyDescent="0.25">
      <c r="A5" s="4" t="s">
        <v>15</v>
      </c>
      <c r="B5" s="2"/>
      <c r="C5" s="30"/>
      <c r="H5" s="20" t="str">
        <f t="array" ref="H5">INDEX($R$3:$R$18,MATCH(LARGE($AA$3:$AA$18-ROW($AA$3:$AA$18)/COUNT($AA$3:$AA$18),ROW(H5)-ROW(H$5)+1),$AA$3:$AA$18-ROW($AA$3:$AA$18)/COUNT($AA$3:$AA$18),0))</f>
        <v>Jon Lang</v>
      </c>
      <c r="I5" s="11">
        <f t="shared" ref="I5:I20" si="5">VLOOKUP($H5,$R$3:$Z$18,2,0)</f>
        <v>0</v>
      </c>
      <c r="J5" s="5">
        <f t="shared" ref="J5:J20" si="6">VLOOKUP($H5,$R$3:$Z$18,3,0)</f>
        <v>0</v>
      </c>
      <c r="K5" s="5">
        <f t="shared" ref="K5:K20" si="7">VLOOKUP($H5,$R$3:$Z$18,5,0)</f>
        <v>0</v>
      </c>
      <c r="L5" s="10">
        <f t="shared" ref="L5:L20" si="8">VLOOKUP($H5,$R$3:$Z$18,6,0)</f>
        <v>0</v>
      </c>
      <c r="M5" s="11">
        <f t="shared" ref="M5:M20" si="9">VLOOKUP($H5,$R$3:$Z$18,7,0)</f>
        <v>0</v>
      </c>
      <c r="N5" s="5">
        <f t="shared" ref="N5:N20" si="10">VLOOKUP($H5,$R$3:$Z$18,8,0)</f>
        <v>0</v>
      </c>
      <c r="O5" s="10">
        <f t="shared" ref="O5:O20" si="11">VLOOKUP($H5,$R$3:$Z$18,9,0)</f>
        <v>0</v>
      </c>
      <c r="R5" s="13" t="str">
        <f t="shared" si="0"/>
        <v>Evin Haukos</v>
      </c>
      <c r="S5" s="9">
        <f t="array" ref="S5">SUM(($A$23:$A$172=R5)*(ISNUMBER($C$23:$C$172)),($B$23:$B$172=R5)*(ISNUMBER($E$23:$E$172)))</f>
        <v>0</v>
      </c>
      <c r="T5" s="5">
        <f t="array" ref="T5">SUM((home=R5)*(homescore&gt;visitorscore),(visitor=R5)*(visitorscore&gt;homescore))</f>
        <v>0</v>
      </c>
      <c r="U5" s="5">
        <f t="array" ref="U5">SUM((home=R5)*(homescore=visitorscore)*ISNUMBER(visitorscore),(visitor=R5)*(visitorscore=homescore)*ISNUMBER(homescore))</f>
        <v>0</v>
      </c>
      <c r="V5" s="5">
        <f t="array" ref="V5">SUM((home=R5)*(homescore&lt;visitorscore),(visitor=R5)*(visitorscore&lt;homescore))</f>
        <v>0</v>
      </c>
      <c r="W5" s="10">
        <f t="shared" si="1"/>
        <v>0</v>
      </c>
      <c r="X5" s="11">
        <f t="shared" si="2"/>
        <v>0</v>
      </c>
      <c r="Y5" s="12">
        <f t="shared" si="3"/>
        <v>0</v>
      </c>
      <c r="Z5" s="10">
        <f>T5*Options!$B$2+U5*Options!$B$3+V5*Options!$B$4+VLOOKUP(R5,$A$4:$B$18,2,0)</f>
        <v>0</v>
      </c>
      <c r="AA5">
        <f t="shared" si="4"/>
        <v>0</v>
      </c>
    </row>
    <row r="6" spans="1:27" x14ac:dyDescent="0.25">
      <c r="A6" s="4" t="s">
        <v>16</v>
      </c>
      <c r="B6" s="2"/>
      <c r="C6" s="30"/>
      <c r="H6" s="20" t="str">
        <f t="array" ref="H6">INDEX($R$3:$R$18,MATCH(LARGE($AA$3:$AA$18-ROW($AA$3:$AA$18)/COUNT($AA$3:$AA$18),ROW(H6)-ROW(H$5)+1),$AA$3:$AA$18-ROW($AA$3:$AA$18)/COUNT($AA$3:$AA$18),0))</f>
        <v>Paul Dare</v>
      </c>
      <c r="I6" s="11">
        <f t="shared" si="5"/>
        <v>0</v>
      </c>
      <c r="J6" s="5">
        <f t="shared" si="6"/>
        <v>0</v>
      </c>
      <c r="K6" s="5">
        <f t="shared" si="7"/>
        <v>0</v>
      </c>
      <c r="L6" s="10">
        <f t="shared" si="8"/>
        <v>0</v>
      </c>
      <c r="M6" s="11">
        <f t="shared" si="9"/>
        <v>0</v>
      </c>
      <c r="N6" s="5">
        <f t="shared" si="10"/>
        <v>0</v>
      </c>
      <c r="O6" s="10">
        <f t="shared" si="11"/>
        <v>0</v>
      </c>
      <c r="R6" s="13" t="str">
        <f t="shared" si="0"/>
        <v>Sam Poole</v>
      </c>
      <c r="S6" s="9">
        <f t="array" ref="S6">SUM(($A$23:$A$172=R6)*(ISNUMBER($C$23:$C$172)),($B$23:$B$172=R6)*(ISNUMBER($E$23:$E$172)))</f>
        <v>0</v>
      </c>
      <c r="T6" s="5">
        <f t="array" ref="T6">SUM((home=R6)*(homescore&gt;visitorscore),(visitor=R6)*(visitorscore&gt;homescore))</f>
        <v>0</v>
      </c>
      <c r="U6" s="5">
        <f t="array" ref="U6">SUM((home=R6)*(homescore=visitorscore)*ISNUMBER(visitorscore),(visitor=R6)*(visitorscore=homescore)*ISNUMBER(homescore))</f>
        <v>0</v>
      </c>
      <c r="V6" s="5">
        <f t="array" ref="V6">SUM((home=R6)*(homescore&lt;visitorscore),(visitor=R6)*(visitorscore&lt;homescore))</f>
        <v>0</v>
      </c>
      <c r="W6" s="10">
        <f t="shared" si="1"/>
        <v>0</v>
      </c>
      <c r="X6" s="11">
        <f t="shared" si="2"/>
        <v>0</v>
      </c>
      <c r="Y6" s="12">
        <f t="shared" si="3"/>
        <v>0</v>
      </c>
      <c r="Z6" s="10">
        <f>T6*Options!$B$2+U6*Options!$B$3+V6*Options!$B$4+VLOOKUP(R6,$A$4:$B$18,2,0)</f>
        <v>0</v>
      </c>
      <c r="AA6">
        <f t="shared" si="4"/>
        <v>0</v>
      </c>
    </row>
    <row r="7" spans="1:27" x14ac:dyDescent="0.25">
      <c r="A7" s="4" t="s">
        <v>17</v>
      </c>
      <c r="B7" s="2"/>
      <c r="C7" s="30"/>
      <c r="H7" s="20" t="str">
        <f t="array" ref="H7">INDEX($R$3:$R$18,MATCH(LARGE($AA$3:$AA$18-ROW($AA$3:$AA$18)/COUNT($AA$3:$AA$18),ROW(H7)-ROW(H$5)+1),$AA$3:$AA$18-ROW($AA$3:$AA$18)/COUNT($AA$3:$AA$18),0))</f>
        <v>Evin Haukos</v>
      </c>
      <c r="I7" s="11">
        <f t="shared" si="5"/>
        <v>0</v>
      </c>
      <c r="J7" s="5">
        <f t="shared" si="6"/>
        <v>0</v>
      </c>
      <c r="K7" s="5">
        <f t="shared" si="7"/>
        <v>0</v>
      </c>
      <c r="L7" s="10">
        <f t="shared" si="8"/>
        <v>0</v>
      </c>
      <c r="M7" s="11">
        <f t="shared" si="9"/>
        <v>0</v>
      </c>
      <c r="N7" s="5">
        <f t="shared" si="10"/>
        <v>0</v>
      </c>
      <c r="O7" s="10">
        <f t="shared" si="11"/>
        <v>0</v>
      </c>
      <c r="R7" s="14" t="str">
        <f t="shared" si="0"/>
        <v>Mark Dvorak</v>
      </c>
      <c r="S7" s="9">
        <f t="array" ref="S7">SUM(($A$23:$A$172=R7)*(ISNUMBER($C$23:$C$172)),($B$23:$B$172=R7)*(ISNUMBER($E$23:$E$172)))</f>
        <v>0</v>
      </c>
      <c r="T7" s="5">
        <f t="array" ref="T7">SUM((home=R7)*(homescore&gt;visitorscore),(visitor=R7)*(visitorscore&gt;homescore))</f>
        <v>0</v>
      </c>
      <c r="U7" s="5">
        <f t="array" ref="U7">SUM((home=R7)*(homescore=visitorscore)*ISNUMBER(visitorscore),(visitor=R7)*(visitorscore=homescore)*ISNUMBER(homescore))</f>
        <v>0</v>
      </c>
      <c r="V7" s="5">
        <f t="array" ref="V7">SUM((home=R7)*(homescore&lt;visitorscore),(visitor=R7)*(visitorscore&lt;homescore))</f>
        <v>0</v>
      </c>
      <c r="W7" s="10">
        <f t="shared" si="1"/>
        <v>0</v>
      </c>
      <c r="X7" s="11">
        <f t="shared" si="2"/>
        <v>0</v>
      </c>
      <c r="Y7" s="12">
        <f t="shared" si="3"/>
        <v>0</v>
      </c>
      <c r="Z7" s="10">
        <f>T7*Options!$B$2+U7*Options!$B$3+V7*Options!$B$4+VLOOKUP(R7,$A$4:$B$18,2,0)</f>
        <v>0</v>
      </c>
      <c r="AA7">
        <f t="shared" si="4"/>
        <v>0</v>
      </c>
    </row>
    <row r="8" spans="1:27" x14ac:dyDescent="0.25">
      <c r="A8" s="4" t="s">
        <v>18</v>
      </c>
      <c r="B8" s="2"/>
      <c r="C8" s="30"/>
      <c r="H8" s="20" t="str">
        <f t="array" ref="H8">INDEX($R$3:$R$18,MATCH(LARGE($AA$3:$AA$18-ROW($AA$3:$AA$18)/COUNT($AA$3:$AA$18),ROW(H8)-ROW(H$5)+1),$AA$3:$AA$18-ROW($AA$3:$AA$18)/COUNT($AA$3:$AA$18),0))</f>
        <v>Sam Poole</v>
      </c>
      <c r="I8" s="11">
        <f t="shared" si="5"/>
        <v>0</v>
      </c>
      <c r="J8" s="5">
        <f t="shared" si="6"/>
        <v>0</v>
      </c>
      <c r="K8" s="5">
        <f t="shared" si="7"/>
        <v>0</v>
      </c>
      <c r="L8" s="10">
        <f t="shared" si="8"/>
        <v>0</v>
      </c>
      <c r="M8" s="11">
        <f t="shared" si="9"/>
        <v>0</v>
      </c>
      <c r="N8" s="5">
        <f t="shared" si="10"/>
        <v>0</v>
      </c>
      <c r="O8" s="10">
        <f t="shared" si="11"/>
        <v>0</v>
      </c>
      <c r="R8" s="14" t="str">
        <f t="shared" si="0"/>
        <v>Erik Forsberg</v>
      </c>
      <c r="S8" s="9">
        <f t="array" ref="S8">SUM(($A$23:$A$172=R8)*(ISNUMBER($C$23:$C$172)),($B$23:$B$172=R8)*(ISNUMBER($E$23:$E$172)))</f>
        <v>0</v>
      </c>
      <c r="T8" s="5">
        <f t="array" ref="T8">SUM((home=R8)*(homescore&gt;visitorscore),(visitor=R8)*(visitorscore&gt;homescore))</f>
        <v>0</v>
      </c>
      <c r="U8" s="5">
        <f t="array" ref="U8">SUM((home=R8)*(homescore=visitorscore)*ISNUMBER(visitorscore),(visitor=R8)*(visitorscore=homescore)*ISNUMBER(homescore))</f>
        <v>0</v>
      </c>
      <c r="V8" s="5">
        <f t="array" ref="V8">SUM((home=R8)*(homescore&lt;visitorscore),(visitor=R8)*(visitorscore&lt;homescore))</f>
        <v>0</v>
      </c>
      <c r="W8" s="10">
        <f t="shared" si="1"/>
        <v>0</v>
      </c>
      <c r="X8" s="11">
        <f t="shared" si="2"/>
        <v>0</v>
      </c>
      <c r="Y8" s="12">
        <f t="shared" si="3"/>
        <v>0</v>
      </c>
      <c r="Z8" s="10">
        <f>T8*Options!$B$2+U8*Options!$B$3+V8*Options!$B$4+VLOOKUP(R8,$A$4:$B$18,2,0)</f>
        <v>0</v>
      </c>
      <c r="AA8">
        <f t="shared" si="4"/>
        <v>0</v>
      </c>
    </row>
    <row r="9" spans="1:27" x14ac:dyDescent="0.25">
      <c r="A9" s="4" t="s">
        <v>19</v>
      </c>
      <c r="B9" s="2"/>
      <c r="C9" s="30"/>
      <c r="H9" s="20" t="str">
        <f t="array" ref="H9">INDEX($R$3:$R$18,MATCH(LARGE($AA$3:$AA$18-ROW($AA$3:$AA$18)/COUNT($AA$3:$AA$18),ROW(H9)-ROW(H$5)+1),$AA$3:$AA$18-ROW($AA$3:$AA$18)/COUNT($AA$3:$AA$18),0))</f>
        <v>Mark Dvorak</v>
      </c>
      <c r="I9" s="11">
        <f t="shared" si="5"/>
        <v>0</v>
      </c>
      <c r="J9" s="5">
        <f t="shared" si="6"/>
        <v>0</v>
      </c>
      <c r="K9" s="5">
        <f t="shared" si="7"/>
        <v>0</v>
      </c>
      <c r="L9" s="10">
        <f t="shared" si="8"/>
        <v>0</v>
      </c>
      <c r="M9" s="11">
        <f t="shared" si="9"/>
        <v>0</v>
      </c>
      <c r="N9" s="5">
        <f t="shared" si="10"/>
        <v>0</v>
      </c>
      <c r="O9" s="10">
        <f t="shared" si="11"/>
        <v>0</v>
      </c>
      <c r="R9" s="14" t="str">
        <f t="shared" si="0"/>
        <v>Michael Geppert</v>
      </c>
      <c r="S9" s="9">
        <f t="array" ref="S9">SUM(($A$23:$A$172=R9)*(ISNUMBER($C$23:$C$172)),($B$23:$B$172=R9)*(ISNUMBER($E$23:$E$172)))</f>
        <v>0</v>
      </c>
      <c r="T9" s="5">
        <f t="array" ref="T9">SUM((home=R9)*(homescore&gt;visitorscore),(visitor=R9)*(visitorscore&gt;homescore))</f>
        <v>0</v>
      </c>
      <c r="U9" s="5">
        <f t="array" ref="U9">SUM((home=R9)*(homescore=visitorscore)*ISNUMBER(visitorscore),(visitor=R9)*(visitorscore=homescore)*ISNUMBER(homescore))</f>
        <v>0</v>
      </c>
      <c r="V9" s="5">
        <f t="array" ref="V9">SUM((home=R9)*(homescore&lt;visitorscore),(visitor=R9)*(visitorscore&lt;homescore))</f>
        <v>0</v>
      </c>
      <c r="W9" s="10">
        <f t="shared" si="1"/>
        <v>0</v>
      </c>
      <c r="X9" s="11">
        <f t="shared" si="2"/>
        <v>0</v>
      </c>
      <c r="Y9" s="12">
        <f t="shared" si="3"/>
        <v>0</v>
      </c>
      <c r="Z9" s="10">
        <f>T9*Options!$B$2+U9*Options!$B$3+V9*Options!$B$4+VLOOKUP(R9,$A$4:$B$18,2,0)</f>
        <v>0</v>
      </c>
      <c r="AA9">
        <f t="shared" si="4"/>
        <v>0</v>
      </c>
    </row>
    <row r="10" spans="1:27" x14ac:dyDescent="0.25">
      <c r="A10" s="4" t="s">
        <v>20</v>
      </c>
      <c r="B10" s="2"/>
      <c r="C10" s="30"/>
      <c r="H10" s="20" t="str">
        <f t="array" ref="H10">INDEX($R$3:$R$18,MATCH(LARGE($AA$3:$AA$18-ROW($AA$3:$AA$18)/COUNT($AA$3:$AA$18),ROW(H10)-ROW(H$5)+1),$AA$3:$AA$18-ROW($AA$3:$AA$18)/COUNT($AA$3:$AA$18),0))</f>
        <v>Erik Forsberg</v>
      </c>
      <c r="I10" s="11">
        <f t="shared" si="5"/>
        <v>0</v>
      </c>
      <c r="J10" s="5">
        <f t="shared" si="6"/>
        <v>0</v>
      </c>
      <c r="K10" s="5">
        <f t="shared" si="7"/>
        <v>0</v>
      </c>
      <c r="L10" s="10">
        <f t="shared" si="8"/>
        <v>0</v>
      </c>
      <c r="M10" s="11">
        <f t="shared" si="9"/>
        <v>0</v>
      </c>
      <c r="N10" s="5">
        <f t="shared" si="10"/>
        <v>0</v>
      </c>
      <c r="O10" s="10">
        <f t="shared" si="11"/>
        <v>0</v>
      </c>
      <c r="R10" s="14" t="str">
        <f t="shared" si="0"/>
        <v>Brad Kremer</v>
      </c>
      <c r="S10" s="9">
        <f t="array" ref="S10">SUM(($A$23:$A$172=R10)*(ISNUMBER($C$23:$C$172)),($B$23:$B$172=R10)*(ISNUMBER($E$23:$E$172)))</f>
        <v>0</v>
      </c>
      <c r="T10" s="5">
        <f t="array" ref="T10">SUM((home=R10)*(homescore&gt;visitorscore),(visitor=R10)*(visitorscore&gt;homescore))</f>
        <v>0</v>
      </c>
      <c r="U10" s="5">
        <f t="array" ref="U10">SUM((home=R10)*(homescore=visitorscore)*ISNUMBER(visitorscore),(visitor=R10)*(visitorscore=homescore)*ISNUMBER(homescore))</f>
        <v>0</v>
      </c>
      <c r="V10" s="5">
        <f t="array" ref="V10">SUM((home=R10)*(homescore&lt;visitorscore),(visitor=R10)*(visitorscore&lt;homescore))</f>
        <v>0</v>
      </c>
      <c r="W10" s="10">
        <f t="shared" si="1"/>
        <v>0</v>
      </c>
      <c r="X10" s="11">
        <f t="shared" si="2"/>
        <v>0</v>
      </c>
      <c r="Y10" s="12">
        <f t="shared" si="3"/>
        <v>0</v>
      </c>
      <c r="Z10" s="10">
        <f>T10*Options!$B$2+U10*Options!$B$3+V10*Options!$B$4+VLOOKUP(R10,$A$4:$B$18,2,0)</f>
        <v>0</v>
      </c>
      <c r="AA10">
        <f t="shared" si="4"/>
        <v>0</v>
      </c>
    </row>
    <row r="11" spans="1:27" x14ac:dyDescent="0.25">
      <c r="A11" s="4" t="s">
        <v>21</v>
      </c>
      <c r="B11" s="2"/>
      <c r="C11" s="30"/>
      <c r="H11" s="20" t="str">
        <f t="array" ref="H11">INDEX($R$3:$R$18,MATCH(LARGE($AA$3:$AA$18-ROW($AA$3:$AA$18)/COUNT($AA$3:$AA$18),ROW(H11)-ROW(H$5)+1),$AA$3:$AA$18-ROW($AA$3:$AA$18)/COUNT($AA$3:$AA$18),0))</f>
        <v>Michael Geppert</v>
      </c>
      <c r="I11" s="11">
        <f t="shared" si="5"/>
        <v>0</v>
      </c>
      <c r="J11" s="5">
        <f t="shared" si="6"/>
        <v>0</v>
      </c>
      <c r="K11" s="5">
        <f t="shared" si="7"/>
        <v>0</v>
      </c>
      <c r="L11" s="10">
        <f t="shared" si="8"/>
        <v>0</v>
      </c>
      <c r="M11" s="11">
        <f t="shared" si="9"/>
        <v>0</v>
      </c>
      <c r="N11" s="5">
        <f t="shared" si="10"/>
        <v>0</v>
      </c>
      <c r="O11" s="10">
        <f t="shared" si="11"/>
        <v>0</v>
      </c>
      <c r="R11" s="14" t="str">
        <f t="shared" si="0"/>
        <v>Jason Larson</v>
      </c>
      <c r="S11" s="9">
        <f t="array" ref="S11">SUM(($A$23:$A$172=R11)*(ISNUMBER($C$23:$C$172)),($B$23:$B$172=R11)*(ISNUMBER($E$23:$E$172)))</f>
        <v>0</v>
      </c>
      <c r="T11" s="5">
        <f t="array" ref="T11">SUM((home=R11)*(homescore&gt;visitorscore),(visitor=R11)*(visitorscore&gt;homescore))</f>
        <v>0</v>
      </c>
      <c r="U11" s="5">
        <f t="array" ref="U11">SUM((home=R11)*(homescore=visitorscore)*ISNUMBER(visitorscore),(visitor=R11)*(visitorscore=homescore)*ISNUMBER(homescore))</f>
        <v>0</v>
      </c>
      <c r="V11" s="5">
        <f t="array" ref="V11">SUM((home=R11)*(homescore&lt;visitorscore),(visitor=R11)*(visitorscore&lt;homescore))</f>
        <v>0</v>
      </c>
      <c r="W11" s="10">
        <f t="shared" si="1"/>
        <v>0</v>
      </c>
      <c r="X11" s="11">
        <f t="shared" si="2"/>
        <v>0</v>
      </c>
      <c r="Y11" s="12">
        <f t="shared" si="3"/>
        <v>0</v>
      </c>
      <c r="Z11" s="10">
        <f>T11*Options!$B$2+U11*Options!$B$3+V11*Options!$B$4+VLOOKUP(R11,$A$4:$B$18,2,0)</f>
        <v>0</v>
      </c>
      <c r="AA11">
        <f t="shared" si="4"/>
        <v>0</v>
      </c>
    </row>
    <row r="12" spans="1:27" x14ac:dyDescent="0.25">
      <c r="A12" s="4" t="s">
        <v>22</v>
      </c>
      <c r="B12" s="2"/>
      <c r="C12" s="30"/>
      <c r="H12" s="20" t="str">
        <f t="array" ref="H12">INDEX($R$3:$R$18,MATCH(LARGE($AA$3:$AA$18-ROW($AA$3:$AA$18)/COUNT($AA$3:$AA$18),ROW(H12)-ROW(H$5)+1),$AA$3:$AA$18-ROW($AA$3:$AA$18)/COUNT($AA$3:$AA$18),0))</f>
        <v>Brad Kremer</v>
      </c>
      <c r="I12" s="11">
        <f t="shared" si="5"/>
        <v>0</v>
      </c>
      <c r="J12" s="5">
        <f t="shared" si="6"/>
        <v>0</v>
      </c>
      <c r="K12" s="5">
        <f t="shared" si="7"/>
        <v>0</v>
      </c>
      <c r="L12" s="10">
        <f t="shared" si="8"/>
        <v>0</v>
      </c>
      <c r="M12" s="11">
        <f t="shared" si="9"/>
        <v>0</v>
      </c>
      <c r="N12" s="5">
        <f t="shared" si="10"/>
        <v>0</v>
      </c>
      <c r="O12" s="10">
        <f t="shared" si="11"/>
        <v>0</v>
      </c>
      <c r="R12" s="14" t="str">
        <f t="shared" si="0"/>
        <v>Danny Lochner</v>
      </c>
      <c r="S12" s="9">
        <f t="array" ref="S12">SUM(($A$23:$A$172=R12)*(ISNUMBER($C$23:$C$172)),($B$23:$B$172=R12)*(ISNUMBER($E$23:$E$172)))</f>
        <v>0</v>
      </c>
      <c r="T12" s="5">
        <f t="array" ref="T12">SUM((home=R12)*(homescore&gt;visitorscore),(visitor=R12)*(visitorscore&gt;homescore))</f>
        <v>0</v>
      </c>
      <c r="U12" s="5">
        <f t="array" ref="U12">SUM((home=R12)*(homescore=visitorscore)*ISNUMBER(visitorscore),(visitor=R12)*(visitorscore=homescore)*ISNUMBER(homescore))</f>
        <v>0</v>
      </c>
      <c r="V12" s="5">
        <f t="array" ref="V12">SUM((home=R12)*(homescore&lt;visitorscore),(visitor=R12)*(visitorscore&lt;homescore))</f>
        <v>0</v>
      </c>
      <c r="W12" s="10">
        <f t="shared" si="1"/>
        <v>0</v>
      </c>
      <c r="X12" s="11">
        <f t="shared" si="2"/>
        <v>0</v>
      </c>
      <c r="Y12" s="12">
        <f t="shared" si="3"/>
        <v>0</v>
      </c>
      <c r="Z12" s="10">
        <f>T12*Options!$B$2+U12*Options!$B$3+V12*Options!$B$4+VLOOKUP(R12,$A$4:$B$18,2,0)</f>
        <v>0</v>
      </c>
      <c r="AA12">
        <f t="shared" si="4"/>
        <v>0</v>
      </c>
    </row>
    <row r="13" spans="1:27" x14ac:dyDescent="0.25">
      <c r="A13" s="4" t="s">
        <v>23</v>
      </c>
      <c r="B13" s="2"/>
      <c r="C13" s="30"/>
      <c r="H13" s="20" t="str">
        <f t="array" ref="H13">INDEX($R$3:$R$18,MATCH(LARGE($AA$3:$AA$18-ROW($AA$3:$AA$18)/COUNT($AA$3:$AA$18),ROW(H13)-ROW(H$5)+1),$AA$3:$AA$18-ROW($AA$3:$AA$18)/COUNT($AA$3:$AA$18),0))</f>
        <v>Jason Larson</v>
      </c>
      <c r="I13" s="11">
        <f t="shared" si="5"/>
        <v>0</v>
      </c>
      <c r="J13" s="5">
        <f t="shared" si="6"/>
        <v>0</v>
      </c>
      <c r="K13" s="5">
        <f t="shared" si="7"/>
        <v>0</v>
      </c>
      <c r="L13" s="10">
        <f t="shared" si="8"/>
        <v>0</v>
      </c>
      <c r="M13" s="11">
        <f t="shared" si="9"/>
        <v>0</v>
      </c>
      <c r="N13" s="5">
        <f t="shared" si="10"/>
        <v>0</v>
      </c>
      <c r="O13" s="10">
        <f t="shared" si="11"/>
        <v>0</v>
      </c>
      <c r="R13" s="14" t="str">
        <f t="shared" si="0"/>
        <v>Steven Mader</v>
      </c>
      <c r="S13" s="9">
        <f t="array" ref="S13">SUM(($A$23:$A$172=R13)*(ISNUMBER($C$23:$C$172)),($B$23:$B$172=R13)*(ISNUMBER($E$23:$E$172)))</f>
        <v>0</v>
      </c>
      <c r="T13" s="5">
        <f t="array" ref="T13">SUM((home=R13)*(homescore&gt;visitorscore),(visitor=R13)*(visitorscore&gt;homescore))</f>
        <v>0</v>
      </c>
      <c r="U13" s="5">
        <f t="array" ref="U13">SUM((home=R13)*(homescore=visitorscore)*ISNUMBER(visitorscore),(visitor=R13)*(visitorscore=homescore)*ISNUMBER(homescore))</f>
        <v>0</v>
      </c>
      <c r="V13" s="5">
        <f t="array" ref="V13">SUM((home=R13)*(homescore&lt;visitorscore),(visitor=R13)*(visitorscore&lt;homescore))</f>
        <v>0</v>
      </c>
      <c r="W13" s="10">
        <f t="shared" si="1"/>
        <v>0</v>
      </c>
      <c r="X13" s="11">
        <f t="shared" si="2"/>
        <v>0</v>
      </c>
      <c r="Y13" s="12">
        <f t="shared" si="3"/>
        <v>0</v>
      </c>
      <c r="Z13" s="10">
        <f>T13*Options!$B$2+U13*Options!$B$3+V13*Options!$B$4+VLOOKUP(R13,$A$4:$B$18,2,0)</f>
        <v>0</v>
      </c>
      <c r="AA13">
        <f t="shared" si="4"/>
        <v>0</v>
      </c>
    </row>
    <row r="14" spans="1:27" x14ac:dyDescent="0.25">
      <c r="A14" s="4" t="s">
        <v>24</v>
      </c>
      <c r="B14" s="2"/>
      <c r="C14" s="30"/>
      <c r="H14" s="20" t="str">
        <f t="array" ref="H14">INDEX($R$3:$R$18,MATCH(LARGE($AA$3:$AA$18-ROW($AA$3:$AA$18)/COUNT($AA$3:$AA$18),ROW(H14)-ROW(H$5)+1),$AA$3:$AA$18-ROW($AA$3:$AA$18)/COUNT($AA$3:$AA$18),0))</f>
        <v>Danny Lochner</v>
      </c>
      <c r="I14" s="11">
        <f t="shared" si="5"/>
        <v>0</v>
      </c>
      <c r="J14" s="5">
        <f t="shared" si="6"/>
        <v>0</v>
      </c>
      <c r="K14" s="5">
        <f t="shared" si="7"/>
        <v>0</v>
      </c>
      <c r="L14" s="10">
        <f t="shared" si="8"/>
        <v>0</v>
      </c>
      <c r="M14" s="11">
        <f t="shared" si="9"/>
        <v>0</v>
      </c>
      <c r="N14" s="5">
        <f t="shared" si="10"/>
        <v>0</v>
      </c>
      <c r="O14" s="10">
        <f t="shared" si="11"/>
        <v>0</v>
      </c>
      <c r="R14" s="14" t="str">
        <f t="shared" si="0"/>
        <v>Kevin O'Brien</v>
      </c>
      <c r="S14" s="9">
        <f t="array" ref="S14">SUM(($A$23:$A$172=R14)*(ISNUMBER($C$23:$C$172)),($B$23:$B$172=R14)*(ISNUMBER($E$23:$E$172)))</f>
        <v>0</v>
      </c>
      <c r="T14" s="5">
        <f t="array" ref="T14">SUM((home=R14)*(homescore&gt;visitorscore),(visitor=R14)*(visitorscore&gt;homescore))</f>
        <v>0</v>
      </c>
      <c r="U14" s="5">
        <f t="array" ref="U14">SUM((home=R14)*(homescore=visitorscore)*ISNUMBER(visitorscore),(visitor=R14)*(visitorscore=homescore)*ISNUMBER(homescore))</f>
        <v>0</v>
      </c>
      <c r="V14" s="5">
        <f t="array" ref="V14">SUM((home=R14)*(homescore&lt;visitorscore),(visitor=R14)*(visitorscore&lt;homescore))</f>
        <v>0</v>
      </c>
      <c r="W14" s="10">
        <f t="shared" si="1"/>
        <v>0</v>
      </c>
      <c r="X14" s="11">
        <f t="shared" si="2"/>
        <v>0</v>
      </c>
      <c r="Y14" s="12">
        <f t="shared" si="3"/>
        <v>0</v>
      </c>
      <c r="Z14" s="10">
        <f>T14*Options!$B$2+U14*Options!$B$3+V14*Options!$B$4+VLOOKUP(R14,$A$4:$B$18,2,0)</f>
        <v>0</v>
      </c>
      <c r="AA14">
        <f t="shared" si="4"/>
        <v>0</v>
      </c>
    </row>
    <row r="15" spans="1:27" x14ac:dyDescent="0.25">
      <c r="A15" s="4" t="s">
        <v>25</v>
      </c>
      <c r="B15" s="2"/>
      <c r="C15" s="30"/>
      <c r="H15" s="20" t="str">
        <f t="array" ref="H15">INDEX($R$3:$R$18,MATCH(LARGE($AA$3:$AA$18-ROW($AA$3:$AA$18)/COUNT($AA$3:$AA$18),ROW(H15)-ROW(H$5)+1),$AA$3:$AA$18-ROW($AA$3:$AA$18)/COUNT($AA$3:$AA$18),0))</f>
        <v>Steven Mader</v>
      </c>
      <c r="I15" s="11">
        <f t="shared" si="5"/>
        <v>0</v>
      </c>
      <c r="J15" s="5">
        <f t="shared" si="6"/>
        <v>0</v>
      </c>
      <c r="K15" s="5">
        <f t="shared" si="7"/>
        <v>0</v>
      </c>
      <c r="L15" s="10">
        <f t="shared" si="8"/>
        <v>0</v>
      </c>
      <c r="M15" s="11">
        <f t="shared" si="9"/>
        <v>0</v>
      </c>
      <c r="N15" s="5">
        <f t="shared" si="10"/>
        <v>0</v>
      </c>
      <c r="O15" s="10">
        <f t="shared" si="11"/>
        <v>0</v>
      </c>
      <c r="R15" s="14" t="str">
        <f t="shared" ref="R15:R16" si="12">A16</f>
        <v>Jim Dahl</v>
      </c>
      <c r="S15" s="9">
        <f t="array" ref="S15">SUM(($A$23:$A$172=R15)*(ISNUMBER($C$23:$C$172)),($B$23:$B$172=R15)*(ISNUMBER($E$23:$E$172)))</f>
        <v>0</v>
      </c>
      <c r="T15" s="5">
        <f t="array" ref="T15">SUM((home=R15)*(homescore&gt;visitorscore),(visitor=R15)*(visitorscore&gt;homescore))</f>
        <v>0</v>
      </c>
      <c r="U15" s="5">
        <f t="array" ref="U15">SUM((home=R15)*(homescore=visitorscore)*ISNUMBER(visitorscore),(visitor=R15)*(visitorscore=homescore)*ISNUMBER(homescore))</f>
        <v>0</v>
      </c>
      <c r="V15" s="5">
        <f t="array" ref="V15">SUM((home=R15)*(homescore&lt;visitorscore),(visitor=R15)*(visitorscore&lt;homescore))</f>
        <v>0</v>
      </c>
      <c r="W15" s="10">
        <f t="shared" si="1"/>
        <v>0</v>
      </c>
      <c r="X15" s="11">
        <f t="shared" si="2"/>
        <v>0</v>
      </c>
      <c r="Y15" s="12">
        <f t="shared" si="3"/>
        <v>0</v>
      </c>
      <c r="Z15" s="10">
        <f>T15*Options!$B$2+U15*Options!$B$3+V15*Options!$B$4+VLOOKUP(R15,$A$4:$B$18,2,0)</f>
        <v>0</v>
      </c>
      <c r="AA15">
        <f t="shared" si="4"/>
        <v>0</v>
      </c>
    </row>
    <row r="16" spans="1:27" x14ac:dyDescent="0.25">
      <c r="A16" s="4" t="s">
        <v>26</v>
      </c>
      <c r="B16" s="2"/>
      <c r="C16" s="30"/>
      <c r="H16" s="20" t="str">
        <f t="array" ref="H16">INDEX($R$3:$R$18,MATCH(LARGE($AA$3:$AA$18-ROW($AA$3:$AA$18)/COUNT($AA$3:$AA$18),ROW(H16)-ROW(H$5)+1),$AA$3:$AA$18-ROW($AA$3:$AA$18)/COUNT($AA$3:$AA$18),0))</f>
        <v>Kevin O'Brien</v>
      </c>
      <c r="I16" s="11">
        <f t="shared" si="5"/>
        <v>0</v>
      </c>
      <c r="J16" s="5">
        <f t="shared" si="6"/>
        <v>0</v>
      </c>
      <c r="K16" s="5">
        <f t="shared" si="7"/>
        <v>0</v>
      </c>
      <c r="L16" s="10">
        <f t="shared" si="8"/>
        <v>0</v>
      </c>
      <c r="M16" s="11">
        <f t="shared" si="9"/>
        <v>0</v>
      </c>
      <c r="N16" s="5">
        <f t="shared" si="10"/>
        <v>0</v>
      </c>
      <c r="O16" s="10">
        <f t="shared" si="11"/>
        <v>0</v>
      </c>
      <c r="R16" s="14" t="str">
        <f t="shared" si="12"/>
        <v>Roy Snyder</v>
      </c>
      <c r="S16" s="9">
        <f t="array" ref="S16">SUM(($A$23:$A$172=R16)*(ISNUMBER($C$23:$C$172)),($B$23:$B$172=R16)*(ISNUMBER($E$23:$E$172)))</f>
        <v>0</v>
      </c>
      <c r="T16" s="5">
        <f t="array" ref="T16">SUM((home=R16)*(homescore&gt;visitorscore),(visitor=R16)*(visitorscore&gt;homescore))</f>
        <v>0</v>
      </c>
      <c r="U16" s="5">
        <f t="array" ref="U16">SUM((home=R16)*(homescore=visitorscore)*ISNUMBER(visitorscore),(visitor=R16)*(visitorscore=homescore)*ISNUMBER(homescore))</f>
        <v>0</v>
      </c>
      <c r="V16" s="5">
        <f t="array" ref="V16">SUM((home=R16)*(homescore&lt;visitorscore),(visitor=R16)*(visitorscore&lt;homescore))</f>
        <v>0</v>
      </c>
      <c r="W16" s="10">
        <f t="shared" si="1"/>
        <v>0</v>
      </c>
      <c r="X16" s="11">
        <f t="shared" si="2"/>
        <v>0</v>
      </c>
      <c r="Y16" s="12">
        <f t="shared" si="3"/>
        <v>0</v>
      </c>
      <c r="Z16" s="10">
        <f>T16*Options!$B$2+U16*Options!$B$3+V16*Options!$B$4+VLOOKUP(R16,$A$4:$B$18,2,0)</f>
        <v>0</v>
      </c>
      <c r="AA16">
        <f t="shared" si="4"/>
        <v>0</v>
      </c>
    </row>
    <row r="17" spans="1:27" x14ac:dyDescent="0.25">
      <c r="A17" s="4" t="s">
        <v>27</v>
      </c>
      <c r="B17" s="2"/>
      <c r="C17" s="30"/>
      <c r="H17" s="20" t="str">
        <f t="array" ref="H17">INDEX($R$3:$R$18,MATCH(LARGE($AA$3:$AA$18-ROW($AA$3:$AA$18)/COUNT($AA$3:$AA$18),ROW(H17)-ROW(H$5)+1),$AA$3:$AA$18-ROW($AA$3:$AA$18)/COUNT($AA$3:$AA$18),0))</f>
        <v>Jim Dahl</v>
      </c>
      <c r="I17" s="11">
        <f t="shared" si="5"/>
        <v>0</v>
      </c>
      <c r="J17" s="5">
        <f t="shared" si="6"/>
        <v>0</v>
      </c>
      <c r="K17" s="5">
        <f t="shared" si="7"/>
        <v>0</v>
      </c>
      <c r="L17" s="10">
        <f t="shared" si="8"/>
        <v>0</v>
      </c>
      <c r="M17" s="11">
        <f t="shared" si="9"/>
        <v>0</v>
      </c>
      <c r="N17" s="5">
        <f t="shared" si="10"/>
        <v>0</v>
      </c>
      <c r="O17" s="10">
        <f t="shared" si="11"/>
        <v>0</v>
      </c>
      <c r="R17" s="14" t="str">
        <f t="shared" ref="R17" si="13">A18</f>
        <v>Tom Spaniol</v>
      </c>
      <c r="S17" s="9">
        <f t="array" ref="S17">SUM(($A$23:$A$172=R17)*(ISNUMBER($C$23:$C$172)),($B$23:$B$172=R17)*(ISNUMBER($E$23:$E$172)))</f>
        <v>0</v>
      </c>
      <c r="T17" s="5">
        <f t="array" ref="T17">SUM((home=R17)*(homescore&gt;visitorscore),(visitor=R17)*(visitorscore&gt;homescore))</f>
        <v>0</v>
      </c>
      <c r="U17" s="5">
        <f t="array" ref="U17">SUM((home=R17)*(homescore=visitorscore)*ISNUMBER(visitorscore),(visitor=R17)*(visitorscore=homescore)*ISNUMBER(homescore))</f>
        <v>0</v>
      </c>
      <c r="V17" s="5">
        <f t="array" ref="V17">SUM((home=R17)*(homescore&lt;visitorscore),(visitor=R17)*(visitorscore&lt;homescore))</f>
        <v>0</v>
      </c>
      <c r="W17" s="10">
        <f t="shared" si="1"/>
        <v>0</v>
      </c>
      <c r="X17" s="11">
        <f t="shared" si="2"/>
        <v>0</v>
      </c>
      <c r="Y17" s="12">
        <f t="shared" si="3"/>
        <v>0</v>
      </c>
      <c r="Z17" s="10">
        <f>T17*Options!$B$2+U17*Options!$B$3+V17*Options!$B$4+VLOOKUP(R17,$A$4:$B$18,2,0)</f>
        <v>0</v>
      </c>
      <c r="AA17">
        <f t="shared" si="4"/>
        <v>0</v>
      </c>
    </row>
    <row r="18" spans="1:27" x14ac:dyDescent="0.25">
      <c r="A18" s="4" t="s">
        <v>28</v>
      </c>
      <c r="H18" s="20" t="str">
        <f t="array" ref="H18">INDEX($R$3:$R$18,MATCH(LARGE($AA$3:$AA$18-ROW($AA$3:$AA$18)/COUNT($AA$3:$AA$18),ROW(H18)-ROW(H$5)+1),$AA$3:$AA$18-ROW($AA$3:$AA$18)/COUNT($AA$3:$AA$18),0))</f>
        <v>Roy Snyder</v>
      </c>
      <c r="I18" s="11">
        <f t="shared" si="5"/>
        <v>0</v>
      </c>
      <c r="J18" s="5">
        <f t="shared" si="6"/>
        <v>0</v>
      </c>
      <c r="K18" s="5">
        <f t="shared" si="7"/>
        <v>0</v>
      </c>
      <c r="L18" s="10">
        <f t="shared" si="8"/>
        <v>0</v>
      </c>
      <c r="M18" s="11">
        <f t="shared" si="9"/>
        <v>0</v>
      </c>
      <c r="N18" s="5">
        <f t="shared" si="10"/>
        <v>0</v>
      </c>
      <c r="O18" s="10">
        <f t="shared" si="11"/>
        <v>0</v>
      </c>
      <c r="R18" s="14" t="str">
        <f t="shared" ref="R18" si="14">A19</f>
        <v>Jacob Kaduk</v>
      </c>
      <c r="S18" s="9">
        <f t="array" ref="S18">SUM(($A$23:$A$172=R18)*(ISNUMBER($C$23:$C$172)),($B$23:$B$172=R18)*(ISNUMBER($E$23:$E$172)))</f>
        <v>0</v>
      </c>
      <c r="T18" s="5">
        <f t="array" ref="T18">SUM((home=R18)*(homescore&gt;visitorscore),(visitor=R18)*(visitorscore&gt;homescore))</f>
        <v>0</v>
      </c>
      <c r="U18" s="5">
        <f t="array" ref="U18">SUM((home=R18)*(homescore=visitorscore)*ISNUMBER(visitorscore),(visitor=R18)*(visitorscore=homescore)*ISNUMBER(homescore))</f>
        <v>0</v>
      </c>
      <c r="V18" s="5">
        <f t="array" ref="V18">SUM((home=R18)*(homescore&lt;visitorscore),(visitor=R18)*(visitorscore&lt;homescore))</f>
        <v>0</v>
      </c>
      <c r="W18" s="10">
        <f t="shared" si="1"/>
        <v>0</v>
      </c>
      <c r="X18" s="11">
        <f t="shared" si="2"/>
        <v>0</v>
      </c>
      <c r="Y18" s="12">
        <f t="shared" si="3"/>
        <v>0</v>
      </c>
      <c r="Z18" s="10">
        <f>T18*Options!$B$2+U18*Options!$B$3+V18*Options!$B$4+VLOOKUP(R18,$A$4:$B$19,2,0)</f>
        <v>0</v>
      </c>
      <c r="AA18">
        <f t="shared" si="4"/>
        <v>0</v>
      </c>
    </row>
    <row r="19" spans="1:27" x14ac:dyDescent="0.25">
      <c r="A19" s="4" t="s">
        <v>29</v>
      </c>
      <c r="H19" s="20" t="str">
        <f t="array" ref="H19">INDEX($R$3:$R$18,MATCH(LARGE($AA$3:$AA$18-ROW($AA$3:$AA$18)/COUNT($AA$3:$AA$18),ROW(H19)-ROW(H$5)+1),$AA$3:$AA$18-ROW($AA$3:$AA$18)/COUNT($AA$3:$AA$18),0))</f>
        <v>Tom Spaniol</v>
      </c>
      <c r="I19" s="11">
        <f t="shared" si="5"/>
        <v>0</v>
      </c>
      <c r="J19" s="5">
        <f t="shared" si="6"/>
        <v>0</v>
      </c>
      <c r="K19" s="5">
        <f t="shared" si="7"/>
        <v>0</v>
      </c>
      <c r="L19" s="10">
        <f t="shared" si="8"/>
        <v>0</v>
      </c>
      <c r="M19" s="11">
        <f t="shared" si="9"/>
        <v>0</v>
      </c>
      <c r="N19" s="5">
        <f t="shared" si="10"/>
        <v>0</v>
      </c>
      <c r="O19" s="10">
        <f t="shared" si="11"/>
        <v>0</v>
      </c>
    </row>
    <row r="20" spans="1:27" x14ac:dyDescent="0.25">
      <c r="H20" s="20" t="str">
        <f t="array" ref="H20">INDEX($R$3:$R$18,MATCH(LARGE($AA$3:$AA$18-ROW($AA$3:$AA$18)/COUNT($AA$3:$AA$18),ROW(H20)-ROW(H$5)+1),$AA$3:$AA$18-ROW($AA$3:$AA$18)/COUNT($AA$3:$AA$18),0))</f>
        <v>Jacob Kaduk</v>
      </c>
      <c r="I20" s="11">
        <f t="shared" si="5"/>
        <v>0</v>
      </c>
      <c r="J20" s="5">
        <f t="shared" si="6"/>
        <v>0</v>
      </c>
      <c r="K20" s="5">
        <f t="shared" si="7"/>
        <v>0</v>
      </c>
      <c r="L20" s="10">
        <f t="shared" si="8"/>
        <v>0</v>
      </c>
      <c r="M20" s="11">
        <f t="shared" si="9"/>
        <v>0</v>
      </c>
      <c r="N20" s="5">
        <f t="shared" si="10"/>
        <v>0</v>
      </c>
      <c r="O20" s="10">
        <f t="shared" si="11"/>
        <v>0</v>
      </c>
    </row>
    <row r="22" spans="1:27" x14ac:dyDescent="0.25">
      <c r="A22" s="23" t="s">
        <v>30</v>
      </c>
      <c r="B22" s="38">
        <f>$H$32</f>
        <v>43128</v>
      </c>
      <c r="C22" s="39">
        <f>$H$32+6</f>
        <v>43134</v>
      </c>
      <c r="D22" s="40"/>
      <c r="E22" s="41"/>
    </row>
    <row r="23" spans="1:27" x14ac:dyDescent="0.25">
      <c r="A23" s="27" t="str">
        <f>A4</f>
        <v>Jon Lang</v>
      </c>
      <c r="B23" s="27" t="str">
        <f>A5</f>
        <v>Paul Dare</v>
      </c>
      <c r="C23" s="28"/>
      <c r="D23" s="29" t="s">
        <v>31</v>
      </c>
      <c r="E23" s="29"/>
      <c r="F23" s="12"/>
      <c r="H23" s="5" t="s">
        <v>32</v>
      </c>
    </row>
    <row r="24" spans="1:27" x14ac:dyDescent="0.25">
      <c r="A24" s="27" t="str">
        <f>A6</f>
        <v>Evin Haukos</v>
      </c>
      <c r="B24" s="27" t="str">
        <f>A7</f>
        <v>Sam Poole</v>
      </c>
      <c r="C24" s="28"/>
      <c r="D24" s="29" t="s">
        <v>31</v>
      </c>
      <c r="E24" s="29"/>
      <c r="F24" s="12"/>
      <c r="H24" s="5" t="s">
        <v>33</v>
      </c>
    </row>
    <row r="25" spans="1:27" x14ac:dyDescent="0.25">
      <c r="A25" s="27" t="str">
        <f>A8</f>
        <v>Mark Dvorak</v>
      </c>
      <c r="B25" s="27" t="str">
        <f>A9</f>
        <v>Erik Forsberg</v>
      </c>
      <c r="C25" s="28"/>
      <c r="D25" s="29" t="s">
        <v>31</v>
      </c>
      <c r="E25" s="29"/>
      <c r="F25" s="12"/>
      <c r="H25" s="5" t="s">
        <v>34</v>
      </c>
    </row>
    <row r="26" spans="1:27" x14ac:dyDescent="0.25">
      <c r="A26" s="27" t="str">
        <f>A10</f>
        <v>Michael Geppert</v>
      </c>
      <c r="B26" s="27" t="str">
        <f>A11</f>
        <v>Brad Kremer</v>
      </c>
      <c r="C26" s="28"/>
      <c r="D26" s="29" t="s">
        <v>31</v>
      </c>
      <c r="E26" s="29"/>
      <c r="F26" s="12"/>
      <c r="H26" s="5" t="s">
        <v>35</v>
      </c>
    </row>
    <row r="27" spans="1:27" x14ac:dyDescent="0.25">
      <c r="A27" s="27" t="str">
        <f>A12</f>
        <v>Jason Larson</v>
      </c>
      <c r="B27" s="27" t="str">
        <f>A13</f>
        <v>Danny Lochner</v>
      </c>
      <c r="C27" s="28"/>
      <c r="D27" s="29" t="s">
        <v>31</v>
      </c>
      <c r="E27" s="29"/>
      <c r="F27" s="12"/>
      <c r="H27" s="5" t="s">
        <v>36</v>
      </c>
    </row>
    <row r="28" spans="1:27" x14ac:dyDescent="0.25">
      <c r="A28" s="27" t="str">
        <f>A14</f>
        <v>Steven Mader</v>
      </c>
      <c r="B28" s="27" t="str">
        <f>A15</f>
        <v>Kevin O'Brien</v>
      </c>
      <c r="C28" s="28"/>
      <c r="D28" s="29" t="s">
        <v>31</v>
      </c>
      <c r="E28" s="29"/>
      <c r="F28" s="12"/>
      <c r="H28" s="5" t="s">
        <v>37</v>
      </c>
    </row>
    <row r="29" spans="1:27" x14ac:dyDescent="0.25">
      <c r="A29" s="27" t="str">
        <f>A16</f>
        <v>Jim Dahl</v>
      </c>
      <c r="B29" s="27" t="str">
        <f>A17</f>
        <v>Roy Snyder</v>
      </c>
      <c r="C29" s="28"/>
      <c r="D29" s="29" t="s">
        <v>31</v>
      </c>
      <c r="E29" s="29"/>
      <c r="H29" s="5" t="s">
        <v>38</v>
      </c>
    </row>
    <row r="30" spans="1:27" x14ac:dyDescent="0.25">
      <c r="A30" s="27" t="str">
        <f>A18</f>
        <v>Tom Spaniol</v>
      </c>
      <c r="B30" s="27" t="str">
        <f>A19</f>
        <v>Jacob Kaduk</v>
      </c>
      <c r="C30" s="28"/>
      <c r="D30" s="29" t="s">
        <v>31</v>
      </c>
      <c r="E30" s="29"/>
    </row>
    <row r="31" spans="1:27" x14ac:dyDescent="0.25">
      <c r="C31"/>
      <c r="D31"/>
      <c r="E31"/>
      <c r="G31"/>
      <c r="H31" s="5" t="s">
        <v>39</v>
      </c>
      <c r="I31"/>
    </row>
    <row r="32" spans="1:27" x14ac:dyDescent="0.25">
      <c r="A32" s="23" t="s">
        <v>40</v>
      </c>
      <c r="B32" s="38">
        <f>C22+1</f>
        <v>43135</v>
      </c>
      <c r="C32" s="39">
        <f>B32+6</f>
        <v>43141</v>
      </c>
      <c r="D32" s="40"/>
      <c r="E32" s="41"/>
      <c r="H32" s="37">
        <v>43128</v>
      </c>
    </row>
    <row r="33" spans="1:28" x14ac:dyDescent="0.25">
      <c r="A33" s="4" t="str">
        <f>A4</f>
        <v>Jon Lang</v>
      </c>
      <c r="B33" s="4" t="str">
        <f>A6</f>
        <v>Evin Haukos</v>
      </c>
      <c r="C33" s="31"/>
      <c r="D33" s="32" t="s">
        <v>31</v>
      </c>
      <c r="E33" s="32"/>
    </row>
    <row r="34" spans="1:28" x14ac:dyDescent="0.25">
      <c r="A34" s="4" t="str">
        <f>A5</f>
        <v>Paul Dare</v>
      </c>
      <c r="B34" s="4" t="str">
        <f>A7</f>
        <v>Sam Poole</v>
      </c>
      <c r="C34" s="31"/>
      <c r="D34" s="32" t="s">
        <v>31</v>
      </c>
      <c r="E34" s="32"/>
    </row>
    <row r="35" spans="1:28" x14ac:dyDescent="0.25">
      <c r="A35" s="4" t="str">
        <f>A8</f>
        <v>Mark Dvorak</v>
      </c>
      <c r="B35" s="4" t="str">
        <f>A10</f>
        <v>Michael Geppert</v>
      </c>
      <c r="C35" s="31"/>
      <c r="D35" s="32" t="s">
        <v>31</v>
      </c>
      <c r="E35" s="32"/>
    </row>
    <row r="36" spans="1:28" x14ac:dyDescent="0.25">
      <c r="A36" s="4" t="str">
        <f>A9</f>
        <v>Erik Forsberg</v>
      </c>
      <c r="B36" s="4" t="str">
        <f>A11</f>
        <v>Brad Kremer</v>
      </c>
      <c r="C36" s="31"/>
      <c r="D36" s="32" t="s">
        <v>31</v>
      </c>
      <c r="E36" s="32"/>
    </row>
    <row r="37" spans="1:28" x14ac:dyDescent="0.25">
      <c r="A37" s="4" t="str">
        <f>A12</f>
        <v>Jason Larson</v>
      </c>
      <c r="B37" s="4" t="str">
        <f>A15</f>
        <v>Kevin O'Brien</v>
      </c>
      <c r="C37" s="31"/>
      <c r="D37" s="32" t="s">
        <v>31</v>
      </c>
      <c r="E37" s="32"/>
    </row>
    <row r="38" spans="1:28" x14ac:dyDescent="0.25">
      <c r="A38" s="4" t="str">
        <f>A13</f>
        <v>Danny Lochner</v>
      </c>
      <c r="B38" s="4" t="str">
        <f>A14</f>
        <v>Steven Mader</v>
      </c>
      <c r="C38" s="31"/>
      <c r="D38" s="32" t="s">
        <v>31</v>
      </c>
      <c r="E38" s="32"/>
    </row>
    <row r="39" spans="1:28" x14ac:dyDescent="0.25">
      <c r="A39" s="4" t="str">
        <f>A16</f>
        <v>Jim Dahl</v>
      </c>
      <c r="B39" s="4" t="str">
        <f>A19</f>
        <v>Jacob Kaduk</v>
      </c>
      <c r="C39" s="31"/>
      <c r="D39" s="32" t="s">
        <v>31</v>
      </c>
      <c r="E39" s="32"/>
    </row>
    <row r="40" spans="1:28" x14ac:dyDescent="0.25">
      <c r="A40" s="4" t="str">
        <f>A17</f>
        <v>Roy Snyder</v>
      </c>
      <c r="B40" s="4" t="str">
        <f>A18</f>
        <v>Tom Spaniol</v>
      </c>
      <c r="C40" s="31"/>
      <c r="D40" s="32" t="s">
        <v>31</v>
      </c>
      <c r="E40" s="32"/>
      <c r="AA40" s="5"/>
      <c r="AB40" s="5"/>
    </row>
    <row r="41" spans="1:28" x14ac:dyDescent="0.25">
      <c r="C41"/>
      <c r="D41"/>
      <c r="E41"/>
      <c r="G41"/>
      <c r="H41"/>
      <c r="I41"/>
    </row>
    <row r="42" spans="1:28" x14ac:dyDescent="0.25">
      <c r="A42" s="23" t="s">
        <v>41</v>
      </c>
      <c r="B42" s="38">
        <f>C32+1</f>
        <v>43142</v>
      </c>
      <c r="C42" s="39">
        <f>B42+6</f>
        <v>43148</v>
      </c>
      <c r="D42" s="40"/>
      <c r="E42" s="41"/>
    </row>
    <row r="43" spans="1:28" x14ac:dyDescent="0.25">
      <c r="A43" s="33" t="str">
        <f>A4</f>
        <v>Jon Lang</v>
      </c>
      <c r="B43" s="33" t="str">
        <f>A7</f>
        <v>Sam Poole</v>
      </c>
      <c r="C43" s="34"/>
      <c r="D43" s="35" t="s">
        <v>31</v>
      </c>
      <c r="E43" s="35"/>
      <c r="AA43" s="5"/>
      <c r="AB43" s="5"/>
    </row>
    <row r="44" spans="1:28" x14ac:dyDescent="0.25">
      <c r="A44" s="33" t="str">
        <f>A5</f>
        <v>Paul Dare</v>
      </c>
      <c r="B44" s="33" t="str">
        <f>A6</f>
        <v>Evin Haukos</v>
      </c>
      <c r="C44" s="34"/>
      <c r="D44" s="35" t="s">
        <v>31</v>
      </c>
      <c r="E44" s="35"/>
      <c r="AA44" s="5"/>
      <c r="AB44" s="5"/>
    </row>
    <row r="45" spans="1:28" x14ac:dyDescent="0.25">
      <c r="A45" s="33" t="str">
        <f>A8</f>
        <v>Mark Dvorak</v>
      </c>
      <c r="B45" s="33" t="str">
        <f>A11</f>
        <v>Brad Kremer</v>
      </c>
      <c r="C45" s="34"/>
      <c r="D45" s="35" t="s">
        <v>31</v>
      </c>
      <c r="E45" s="35"/>
    </row>
    <row r="46" spans="1:28" x14ac:dyDescent="0.25">
      <c r="A46" s="33" t="str">
        <f>A9</f>
        <v>Erik Forsberg</v>
      </c>
      <c r="B46" s="33" t="str">
        <f>A10</f>
        <v>Michael Geppert</v>
      </c>
      <c r="C46" s="34"/>
      <c r="D46" s="35" t="s">
        <v>31</v>
      </c>
      <c r="E46" s="35"/>
    </row>
    <row r="47" spans="1:28" x14ac:dyDescent="0.25">
      <c r="A47" s="33" t="str">
        <f>A12</f>
        <v>Jason Larson</v>
      </c>
      <c r="B47" s="33" t="str">
        <f>A14</f>
        <v>Steven Mader</v>
      </c>
      <c r="C47" s="34"/>
      <c r="D47" s="35" t="s">
        <v>31</v>
      </c>
      <c r="E47" s="35"/>
    </row>
    <row r="48" spans="1:28" x14ac:dyDescent="0.25">
      <c r="A48" s="33" t="str">
        <f>A13</f>
        <v>Danny Lochner</v>
      </c>
      <c r="B48" s="33" t="str">
        <f>A15</f>
        <v>Kevin O'Brien</v>
      </c>
      <c r="C48" s="35"/>
      <c r="D48" s="35" t="s">
        <v>31</v>
      </c>
      <c r="E48" s="35"/>
    </row>
    <row r="49" spans="1:9" x14ac:dyDescent="0.25">
      <c r="A49" s="33" t="str">
        <f>A16</f>
        <v>Jim Dahl</v>
      </c>
      <c r="B49" s="33" t="str">
        <f>A18</f>
        <v>Tom Spaniol</v>
      </c>
      <c r="C49" s="34"/>
      <c r="D49" s="35" t="s">
        <v>31</v>
      </c>
      <c r="E49" s="35"/>
    </row>
    <row r="50" spans="1:9" x14ac:dyDescent="0.25">
      <c r="A50" s="33" t="str">
        <f>A17</f>
        <v>Roy Snyder</v>
      </c>
      <c r="B50" s="33" t="str">
        <f>A19</f>
        <v>Jacob Kaduk</v>
      </c>
      <c r="C50" s="34"/>
      <c r="D50" s="35" t="s">
        <v>31</v>
      </c>
      <c r="E50" s="35"/>
    </row>
    <row r="51" spans="1:9" x14ac:dyDescent="0.25">
      <c r="C51"/>
      <c r="D51"/>
      <c r="E51"/>
      <c r="G51"/>
      <c r="H51"/>
      <c r="I51"/>
    </row>
    <row r="52" spans="1:9" x14ac:dyDescent="0.25">
      <c r="A52" s="23" t="s">
        <v>42</v>
      </c>
      <c r="B52" s="38">
        <f>C42+1</f>
        <v>43149</v>
      </c>
      <c r="C52" s="39">
        <f>B52+6</f>
        <v>43155</v>
      </c>
      <c r="D52" s="40"/>
      <c r="E52" s="41"/>
    </row>
    <row r="53" spans="1:9" x14ac:dyDescent="0.25">
      <c r="A53" s="4" t="str">
        <f>A4</f>
        <v>Jon Lang</v>
      </c>
      <c r="B53" s="4" t="str">
        <f>A8</f>
        <v>Mark Dvorak</v>
      </c>
      <c r="C53" s="31"/>
      <c r="D53" s="32" t="s">
        <v>31</v>
      </c>
      <c r="E53" s="32"/>
    </row>
    <row r="54" spans="1:9" x14ac:dyDescent="0.25">
      <c r="A54" s="4" t="str">
        <f>A5</f>
        <v>Paul Dare</v>
      </c>
      <c r="B54" s="4" t="str">
        <f>A9</f>
        <v>Erik Forsberg</v>
      </c>
      <c r="C54" s="31"/>
      <c r="D54" s="32" t="s">
        <v>31</v>
      </c>
      <c r="E54" s="32"/>
    </row>
    <row r="55" spans="1:9" x14ac:dyDescent="0.25">
      <c r="A55" s="4" t="str">
        <f>A6</f>
        <v>Evin Haukos</v>
      </c>
      <c r="B55" s="4" t="str">
        <f>A10</f>
        <v>Michael Geppert</v>
      </c>
      <c r="C55" s="31"/>
      <c r="D55" s="32" t="s">
        <v>31</v>
      </c>
      <c r="E55" s="32"/>
    </row>
    <row r="56" spans="1:9" x14ac:dyDescent="0.25">
      <c r="A56" s="4" t="str">
        <f>A7</f>
        <v>Sam Poole</v>
      </c>
      <c r="B56" s="4" t="str">
        <f>A11</f>
        <v>Brad Kremer</v>
      </c>
      <c r="C56" s="31"/>
      <c r="D56" s="32" t="s">
        <v>31</v>
      </c>
      <c r="E56" s="32"/>
    </row>
    <row r="57" spans="1:9" x14ac:dyDescent="0.25">
      <c r="A57" s="4" t="str">
        <f>A12</f>
        <v>Jason Larson</v>
      </c>
      <c r="B57" s="4" t="str">
        <f>A16</f>
        <v>Jim Dahl</v>
      </c>
      <c r="C57" s="31"/>
      <c r="D57" s="32" t="s">
        <v>31</v>
      </c>
      <c r="E57" s="32"/>
    </row>
    <row r="58" spans="1:9" x14ac:dyDescent="0.25">
      <c r="A58" s="4" t="str">
        <f>A13</f>
        <v>Danny Lochner</v>
      </c>
      <c r="B58" s="4" t="str">
        <f>A17</f>
        <v>Roy Snyder</v>
      </c>
      <c r="C58" s="31"/>
      <c r="D58" s="32" t="s">
        <v>31</v>
      </c>
      <c r="E58" s="32"/>
    </row>
    <row r="59" spans="1:9" x14ac:dyDescent="0.25">
      <c r="A59" s="4" t="str">
        <f>A14</f>
        <v>Steven Mader</v>
      </c>
      <c r="B59" s="4" t="str">
        <f>A18</f>
        <v>Tom Spaniol</v>
      </c>
      <c r="C59" s="31"/>
      <c r="D59" s="32" t="s">
        <v>31</v>
      </c>
      <c r="E59" s="32"/>
    </row>
    <row r="60" spans="1:9" x14ac:dyDescent="0.25">
      <c r="A60" s="4" t="str">
        <f>A15</f>
        <v>Kevin O'Brien</v>
      </c>
      <c r="B60" s="4" t="str">
        <f>A19</f>
        <v>Jacob Kaduk</v>
      </c>
      <c r="C60" s="31"/>
      <c r="D60" s="32" t="s">
        <v>31</v>
      </c>
      <c r="E60" s="32"/>
    </row>
    <row r="61" spans="1:9" x14ac:dyDescent="0.25">
      <c r="C61"/>
      <c r="D61"/>
      <c r="E61"/>
      <c r="G61"/>
      <c r="H61"/>
      <c r="I61"/>
    </row>
    <row r="62" spans="1:9" x14ac:dyDescent="0.25">
      <c r="A62" s="23" t="s">
        <v>43</v>
      </c>
      <c r="B62" s="38">
        <f>C52+1</f>
        <v>43156</v>
      </c>
      <c r="C62" s="39">
        <f>B62+6</f>
        <v>43162</v>
      </c>
      <c r="D62" s="40"/>
      <c r="E62" s="41"/>
    </row>
    <row r="63" spans="1:9" x14ac:dyDescent="0.25">
      <c r="A63" s="33" t="str">
        <f>A4</f>
        <v>Jon Lang</v>
      </c>
      <c r="B63" s="33" t="str">
        <f>A9</f>
        <v>Erik Forsberg</v>
      </c>
      <c r="C63" s="34"/>
      <c r="D63" s="35" t="s">
        <v>31</v>
      </c>
      <c r="E63" s="35"/>
    </row>
    <row r="64" spans="1:9" x14ac:dyDescent="0.25">
      <c r="A64" s="33" t="str">
        <f>A5</f>
        <v>Paul Dare</v>
      </c>
      <c r="B64" s="33" t="str">
        <f>A10</f>
        <v>Michael Geppert</v>
      </c>
      <c r="C64" s="34"/>
      <c r="D64" s="35" t="s">
        <v>31</v>
      </c>
      <c r="E64" s="35"/>
    </row>
    <row r="65" spans="1:9" x14ac:dyDescent="0.25">
      <c r="A65" s="33" t="str">
        <f>A6</f>
        <v>Evin Haukos</v>
      </c>
      <c r="B65" s="33" t="str">
        <f>A11</f>
        <v>Brad Kremer</v>
      </c>
      <c r="C65" s="34"/>
      <c r="D65" s="35" t="s">
        <v>31</v>
      </c>
      <c r="E65" s="35"/>
    </row>
    <row r="66" spans="1:9" x14ac:dyDescent="0.25">
      <c r="A66" s="33" t="str">
        <f>A7</f>
        <v>Sam Poole</v>
      </c>
      <c r="B66" s="33" t="str">
        <f>A8</f>
        <v>Mark Dvorak</v>
      </c>
      <c r="C66" s="34"/>
      <c r="D66" s="35" t="s">
        <v>31</v>
      </c>
      <c r="E66" s="35"/>
    </row>
    <row r="67" spans="1:9" x14ac:dyDescent="0.25">
      <c r="A67" s="33" t="str">
        <f>A12</f>
        <v>Jason Larson</v>
      </c>
      <c r="B67" s="33" t="str">
        <f>A17</f>
        <v>Roy Snyder</v>
      </c>
      <c r="C67" s="34"/>
      <c r="D67" s="35" t="s">
        <v>31</v>
      </c>
      <c r="E67" s="35"/>
    </row>
    <row r="68" spans="1:9" x14ac:dyDescent="0.25">
      <c r="A68" s="33" t="str">
        <f>A13</f>
        <v>Danny Lochner</v>
      </c>
      <c r="B68" s="33" t="str">
        <f>A18</f>
        <v>Tom Spaniol</v>
      </c>
      <c r="C68" s="35"/>
      <c r="D68" s="35" t="s">
        <v>31</v>
      </c>
      <c r="E68" s="35"/>
    </row>
    <row r="69" spans="1:9" x14ac:dyDescent="0.25">
      <c r="A69" s="33" t="str">
        <f>A14</f>
        <v>Steven Mader</v>
      </c>
      <c r="B69" s="33" t="str">
        <f>A19</f>
        <v>Jacob Kaduk</v>
      </c>
      <c r="C69" s="34"/>
      <c r="D69" s="35" t="s">
        <v>31</v>
      </c>
      <c r="E69" s="35"/>
    </row>
    <row r="70" spans="1:9" x14ac:dyDescent="0.25">
      <c r="A70" s="33" t="str">
        <f>A15</f>
        <v>Kevin O'Brien</v>
      </c>
      <c r="B70" s="33" t="str">
        <f>A16</f>
        <v>Jim Dahl</v>
      </c>
      <c r="C70" s="34"/>
      <c r="D70" s="35" t="s">
        <v>31</v>
      </c>
      <c r="E70" s="35"/>
    </row>
    <row r="71" spans="1:9" x14ac:dyDescent="0.25">
      <c r="C71"/>
      <c r="D71"/>
      <c r="E71"/>
      <c r="G71"/>
      <c r="H71"/>
      <c r="I71"/>
    </row>
    <row r="72" spans="1:9" x14ac:dyDescent="0.25">
      <c r="A72" s="23" t="s">
        <v>44</v>
      </c>
      <c r="B72" s="38">
        <f>C62+1</f>
        <v>43163</v>
      </c>
      <c r="C72" s="39">
        <f>B72+6</f>
        <v>43169</v>
      </c>
      <c r="D72" s="40"/>
      <c r="E72" s="41"/>
    </row>
    <row r="73" spans="1:9" x14ac:dyDescent="0.25">
      <c r="A73" s="4" t="str">
        <f>A4</f>
        <v>Jon Lang</v>
      </c>
      <c r="B73" s="4" t="str">
        <f>A10</f>
        <v>Michael Geppert</v>
      </c>
      <c r="C73" s="31"/>
      <c r="D73" s="32" t="s">
        <v>31</v>
      </c>
      <c r="E73" s="32"/>
    </row>
    <row r="74" spans="1:9" x14ac:dyDescent="0.25">
      <c r="A74" s="4" t="str">
        <f>A5</f>
        <v>Paul Dare</v>
      </c>
      <c r="B74" s="4" t="str">
        <f>A11</f>
        <v>Brad Kremer</v>
      </c>
      <c r="C74" s="31"/>
      <c r="D74" s="32" t="s">
        <v>31</v>
      </c>
      <c r="E74" s="32"/>
    </row>
    <row r="75" spans="1:9" x14ac:dyDescent="0.25">
      <c r="A75" s="4" t="str">
        <f>A6</f>
        <v>Evin Haukos</v>
      </c>
      <c r="B75" s="4" t="str">
        <f>A8</f>
        <v>Mark Dvorak</v>
      </c>
      <c r="C75" s="31"/>
      <c r="D75" s="32" t="s">
        <v>31</v>
      </c>
      <c r="E75" s="32"/>
    </row>
    <row r="76" spans="1:9" x14ac:dyDescent="0.25">
      <c r="A76" s="4" t="str">
        <f>A7</f>
        <v>Sam Poole</v>
      </c>
      <c r="B76" s="4" t="str">
        <f>A9</f>
        <v>Erik Forsberg</v>
      </c>
      <c r="C76" s="31"/>
      <c r="D76" s="32" t="s">
        <v>31</v>
      </c>
      <c r="E76" s="32"/>
    </row>
    <row r="77" spans="1:9" x14ac:dyDescent="0.25">
      <c r="A77" s="4" t="str">
        <f>A12</f>
        <v>Jason Larson</v>
      </c>
      <c r="B77" s="4" t="str">
        <f>A18</f>
        <v>Tom Spaniol</v>
      </c>
      <c r="C77" s="31"/>
      <c r="D77" s="32" t="s">
        <v>31</v>
      </c>
      <c r="E77" s="32"/>
    </row>
    <row r="78" spans="1:9" x14ac:dyDescent="0.25">
      <c r="A78" s="4" t="str">
        <f>A13</f>
        <v>Danny Lochner</v>
      </c>
      <c r="B78" s="4" t="str">
        <f>A19</f>
        <v>Jacob Kaduk</v>
      </c>
      <c r="C78" s="31"/>
      <c r="D78" s="32" t="s">
        <v>31</v>
      </c>
      <c r="E78" s="32"/>
    </row>
    <row r="79" spans="1:9" x14ac:dyDescent="0.25">
      <c r="A79" s="4" t="str">
        <f>A14</f>
        <v>Steven Mader</v>
      </c>
      <c r="B79" s="4" t="str">
        <f>A16</f>
        <v>Jim Dahl</v>
      </c>
      <c r="C79" s="31"/>
      <c r="D79" s="32" t="s">
        <v>31</v>
      </c>
      <c r="E79" s="32"/>
    </row>
    <row r="80" spans="1:9" x14ac:dyDescent="0.25">
      <c r="A80" s="4" t="str">
        <f>A15</f>
        <v>Kevin O'Brien</v>
      </c>
      <c r="B80" s="4" t="str">
        <f>A17</f>
        <v>Roy Snyder</v>
      </c>
      <c r="C80" s="31"/>
      <c r="D80" s="32" t="s">
        <v>31</v>
      </c>
      <c r="E80" s="32"/>
    </row>
    <row r="81" spans="1:9" x14ac:dyDescent="0.25">
      <c r="C81"/>
      <c r="D81"/>
      <c r="E81"/>
      <c r="G81"/>
      <c r="H81"/>
      <c r="I81"/>
    </row>
    <row r="82" spans="1:9" x14ac:dyDescent="0.25">
      <c r="A82" s="23" t="s">
        <v>45</v>
      </c>
      <c r="B82" s="38">
        <f>C72+1</f>
        <v>43170</v>
      </c>
      <c r="C82" s="39">
        <f>B82+6</f>
        <v>43176</v>
      </c>
      <c r="D82" s="40"/>
      <c r="E82" s="41"/>
    </row>
    <row r="83" spans="1:9" x14ac:dyDescent="0.25">
      <c r="A83" s="33" t="str">
        <f>A4</f>
        <v>Jon Lang</v>
      </c>
      <c r="B83" s="33" t="str">
        <f>A11</f>
        <v>Brad Kremer</v>
      </c>
      <c r="C83" s="34"/>
      <c r="D83" s="35" t="s">
        <v>31</v>
      </c>
      <c r="E83" s="35"/>
    </row>
    <row r="84" spans="1:9" x14ac:dyDescent="0.25">
      <c r="A84" s="33" t="str">
        <f>A5</f>
        <v>Paul Dare</v>
      </c>
      <c r="B84" s="33" t="str">
        <f>A8</f>
        <v>Mark Dvorak</v>
      </c>
      <c r="C84" s="34"/>
      <c r="D84" s="35" t="s">
        <v>31</v>
      </c>
      <c r="E84" s="35"/>
    </row>
    <row r="85" spans="1:9" x14ac:dyDescent="0.25">
      <c r="A85" s="33" t="str">
        <f>A6</f>
        <v>Evin Haukos</v>
      </c>
      <c r="B85" s="33" t="str">
        <f>A9</f>
        <v>Erik Forsberg</v>
      </c>
      <c r="C85" s="34"/>
      <c r="D85" s="35" t="s">
        <v>31</v>
      </c>
      <c r="E85" s="35"/>
    </row>
    <row r="86" spans="1:9" x14ac:dyDescent="0.25">
      <c r="A86" s="33" t="str">
        <f>A7</f>
        <v>Sam Poole</v>
      </c>
      <c r="B86" s="33" t="str">
        <f>A10</f>
        <v>Michael Geppert</v>
      </c>
      <c r="C86" s="34"/>
      <c r="D86" s="35" t="s">
        <v>31</v>
      </c>
      <c r="E86" s="35"/>
    </row>
    <row r="87" spans="1:9" x14ac:dyDescent="0.25">
      <c r="A87" s="33" t="str">
        <f>A12</f>
        <v>Jason Larson</v>
      </c>
      <c r="B87" s="33" t="str">
        <f>A19</f>
        <v>Jacob Kaduk</v>
      </c>
      <c r="C87" s="34"/>
      <c r="D87" s="35" t="s">
        <v>31</v>
      </c>
      <c r="E87" s="35"/>
    </row>
    <row r="88" spans="1:9" x14ac:dyDescent="0.25">
      <c r="A88" s="33" t="str">
        <f>A13</f>
        <v>Danny Lochner</v>
      </c>
      <c r="B88" s="33" t="str">
        <f>A16</f>
        <v>Jim Dahl</v>
      </c>
      <c r="C88" s="35"/>
      <c r="D88" s="35" t="s">
        <v>31</v>
      </c>
      <c r="E88" s="35"/>
    </row>
    <row r="89" spans="1:9" x14ac:dyDescent="0.25">
      <c r="A89" s="33" t="str">
        <f>A14</f>
        <v>Steven Mader</v>
      </c>
      <c r="B89" s="33" t="str">
        <f>A17</f>
        <v>Roy Snyder</v>
      </c>
      <c r="C89" s="34"/>
      <c r="D89" s="35" t="s">
        <v>31</v>
      </c>
      <c r="E89" s="35"/>
    </row>
    <row r="90" spans="1:9" x14ac:dyDescent="0.25">
      <c r="A90" s="33" t="str">
        <f>A15</f>
        <v>Kevin O'Brien</v>
      </c>
      <c r="B90" s="33" t="str">
        <f>A18</f>
        <v>Tom Spaniol</v>
      </c>
      <c r="C90" s="34"/>
      <c r="D90" s="35" t="s">
        <v>31</v>
      </c>
      <c r="E90" s="35"/>
    </row>
    <row r="91" spans="1:9" x14ac:dyDescent="0.25">
      <c r="C91"/>
      <c r="D91"/>
      <c r="E91"/>
      <c r="G91"/>
      <c r="H91"/>
      <c r="I91"/>
    </row>
    <row r="92" spans="1:9" x14ac:dyDescent="0.25">
      <c r="A92" s="23" t="s">
        <v>46</v>
      </c>
      <c r="B92" s="38">
        <f>C82+1</f>
        <v>43177</v>
      </c>
      <c r="C92" s="39">
        <f>B92+6</f>
        <v>43183</v>
      </c>
      <c r="D92" s="40"/>
      <c r="E92" s="41"/>
    </row>
    <row r="93" spans="1:9" x14ac:dyDescent="0.25">
      <c r="A93" s="4" t="str">
        <f t="shared" ref="A93:A100" si="15">A4</f>
        <v>Jon Lang</v>
      </c>
      <c r="B93" s="4" t="str">
        <f t="shared" ref="B93:B100" si="16">A12</f>
        <v>Jason Larson</v>
      </c>
      <c r="C93" s="31"/>
      <c r="D93" s="32" t="s">
        <v>31</v>
      </c>
      <c r="E93" s="32"/>
    </row>
    <row r="94" spans="1:9" x14ac:dyDescent="0.25">
      <c r="A94" s="4" t="str">
        <f t="shared" si="15"/>
        <v>Paul Dare</v>
      </c>
      <c r="B94" s="4" t="str">
        <f t="shared" si="16"/>
        <v>Danny Lochner</v>
      </c>
      <c r="C94" s="31"/>
      <c r="D94" s="32" t="s">
        <v>31</v>
      </c>
      <c r="E94" s="32"/>
    </row>
    <row r="95" spans="1:9" x14ac:dyDescent="0.25">
      <c r="A95" s="4" t="str">
        <f t="shared" si="15"/>
        <v>Evin Haukos</v>
      </c>
      <c r="B95" s="4" t="str">
        <f t="shared" si="16"/>
        <v>Steven Mader</v>
      </c>
      <c r="C95" s="31"/>
      <c r="D95" s="32" t="s">
        <v>31</v>
      </c>
      <c r="E95" s="32"/>
    </row>
    <row r="96" spans="1:9" x14ac:dyDescent="0.25">
      <c r="A96" s="4" t="str">
        <f t="shared" si="15"/>
        <v>Sam Poole</v>
      </c>
      <c r="B96" s="4" t="str">
        <f t="shared" si="16"/>
        <v>Kevin O'Brien</v>
      </c>
      <c r="C96" s="31"/>
      <c r="D96" s="32" t="s">
        <v>31</v>
      </c>
      <c r="E96" s="32"/>
    </row>
    <row r="97" spans="1:9" x14ac:dyDescent="0.25">
      <c r="A97" s="4" t="str">
        <f t="shared" si="15"/>
        <v>Mark Dvorak</v>
      </c>
      <c r="B97" s="4" t="str">
        <f t="shared" si="16"/>
        <v>Jim Dahl</v>
      </c>
      <c r="C97" s="31"/>
      <c r="D97" s="32" t="s">
        <v>31</v>
      </c>
      <c r="E97" s="32"/>
    </row>
    <row r="98" spans="1:9" x14ac:dyDescent="0.25">
      <c r="A98" s="4" t="str">
        <f t="shared" si="15"/>
        <v>Erik Forsberg</v>
      </c>
      <c r="B98" s="4" t="str">
        <f t="shared" si="16"/>
        <v>Roy Snyder</v>
      </c>
      <c r="C98" s="31"/>
      <c r="D98" s="32" t="s">
        <v>31</v>
      </c>
      <c r="E98" s="32"/>
    </row>
    <row r="99" spans="1:9" x14ac:dyDescent="0.25">
      <c r="A99" s="4" t="str">
        <f t="shared" si="15"/>
        <v>Michael Geppert</v>
      </c>
      <c r="B99" s="4" t="str">
        <f t="shared" si="16"/>
        <v>Tom Spaniol</v>
      </c>
      <c r="C99" s="31"/>
      <c r="D99" s="32" t="s">
        <v>31</v>
      </c>
      <c r="E99" s="32"/>
    </row>
    <row r="100" spans="1:9" x14ac:dyDescent="0.25">
      <c r="A100" s="4" t="str">
        <f t="shared" si="15"/>
        <v>Brad Kremer</v>
      </c>
      <c r="B100" s="4" t="str">
        <f t="shared" si="16"/>
        <v>Jacob Kaduk</v>
      </c>
      <c r="C100" s="31"/>
      <c r="D100" s="32" t="s">
        <v>31</v>
      </c>
      <c r="E100" s="32"/>
    </row>
    <row r="101" spans="1:9" x14ac:dyDescent="0.25">
      <c r="C101"/>
      <c r="D101"/>
      <c r="E101"/>
      <c r="G101"/>
      <c r="H101"/>
      <c r="I101"/>
    </row>
    <row r="102" spans="1:9" x14ac:dyDescent="0.25">
      <c r="A102" s="23" t="s">
        <v>47</v>
      </c>
      <c r="B102" s="38">
        <f>C92+1</f>
        <v>43184</v>
      </c>
      <c r="C102" s="39">
        <f>B102+6</f>
        <v>43190</v>
      </c>
      <c r="D102" s="40"/>
      <c r="E102" s="41"/>
    </row>
    <row r="103" spans="1:9" x14ac:dyDescent="0.25">
      <c r="A103" s="33" t="str">
        <f t="shared" ref="A103:A110" si="17">A4</f>
        <v>Jon Lang</v>
      </c>
      <c r="B103" s="33" t="str">
        <f t="shared" ref="B103:B109" si="18">A13</f>
        <v>Danny Lochner</v>
      </c>
      <c r="C103" s="34"/>
      <c r="D103" s="35" t="s">
        <v>31</v>
      </c>
      <c r="E103" s="35"/>
    </row>
    <row r="104" spans="1:9" x14ac:dyDescent="0.25">
      <c r="A104" s="33" t="str">
        <f t="shared" si="17"/>
        <v>Paul Dare</v>
      </c>
      <c r="B104" s="33" t="str">
        <f t="shared" si="18"/>
        <v>Steven Mader</v>
      </c>
      <c r="C104" s="34"/>
      <c r="D104" s="35" t="s">
        <v>31</v>
      </c>
      <c r="E104" s="35"/>
    </row>
    <row r="105" spans="1:9" x14ac:dyDescent="0.25">
      <c r="A105" s="33" t="str">
        <f t="shared" si="17"/>
        <v>Evin Haukos</v>
      </c>
      <c r="B105" s="33" t="str">
        <f t="shared" si="18"/>
        <v>Kevin O'Brien</v>
      </c>
      <c r="C105" s="34"/>
      <c r="D105" s="35" t="s">
        <v>31</v>
      </c>
      <c r="E105" s="35"/>
    </row>
    <row r="106" spans="1:9" x14ac:dyDescent="0.25">
      <c r="A106" s="33" t="str">
        <f t="shared" si="17"/>
        <v>Sam Poole</v>
      </c>
      <c r="B106" s="33" t="str">
        <f t="shared" si="18"/>
        <v>Jim Dahl</v>
      </c>
      <c r="C106" s="34"/>
      <c r="D106" s="35" t="s">
        <v>31</v>
      </c>
      <c r="E106" s="35"/>
    </row>
    <row r="107" spans="1:9" x14ac:dyDescent="0.25">
      <c r="A107" s="33" t="str">
        <f t="shared" si="17"/>
        <v>Mark Dvorak</v>
      </c>
      <c r="B107" s="33" t="str">
        <f t="shared" si="18"/>
        <v>Roy Snyder</v>
      </c>
      <c r="C107" s="34"/>
      <c r="D107" s="35" t="s">
        <v>31</v>
      </c>
      <c r="E107" s="35"/>
    </row>
    <row r="108" spans="1:9" x14ac:dyDescent="0.25">
      <c r="A108" s="33" t="str">
        <f t="shared" si="17"/>
        <v>Erik Forsberg</v>
      </c>
      <c r="B108" s="33" t="str">
        <f t="shared" si="18"/>
        <v>Tom Spaniol</v>
      </c>
      <c r="C108" s="35"/>
      <c r="D108" s="35" t="s">
        <v>31</v>
      </c>
      <c r="E108" s="35"/>
    </row>
    <row r="109" spans="1:9" x14ac:dyDescent="0.25">
      <c r="A109" s="33" t="str">
        <f t="shared" si="17"/>
        <v>Michael Geppert</v>
      </c>
      <c r="B109" s="33" t="str">
        <f t="shared" si="18"/>
        <v>Jacob Kaduk</v>
      </c>
      <c r="C109" s="34"/>
      <c r="D109" s="35" t="s">
        <v>31</v>
      </c>
      <c r="E109" s="35"/>
    </row>
    <row r="110" spans="1:9" x14ac:dyDescent="0.25">
      <c r="A110" s="33" t="str">
        <f t="shared" si="17"/>
        <v>Brad Kremer</v>
      </c>
      <c r="B110" s="33" t="str">
        <f>A12</f>
        <v>Jason Larson</v>
      </c>
      <c r="C110" s="34"/>
      <c r="D110" s="35" t="s">
        <v>31</v>
      </c>
      <c r="E110" s="35"/>
    </row>
    <row r="111" spans="1:9" x14ac:dyDescent="0.25">
      <c r="C111"/>
      <c r="D111"/>
      <c r="E111"/>
      <c r="G111"/>
      <c r="H111"/>
      <c r="I111"/>
    </row>
    <row r="112" spans="1:9" x14ac:dyDescent="0.25">
      <c r="A112" s="23" t="s">
        <v>48</v>
      </c>
      <c r="B112" s="38">
        <f>C102+1</f>
        <v>43191</v>
      </c>
      <c r="C112" s="39">
        <f>B112+6</f>
        <v>43197</v>
      </c>
      <c r="D112" s="40"/>
      <c r="E112" s="41"/>
    </row>
    <row r="113" spans="1:9" x14ac:dyDescent="0.25">
      <c r="A113" s="4" t="str">
        <f t="shared" ref="A113:A120" si="19">A4</f>
        <v>Jon Lang</v>
      </c>
      <c r="B113" s="4" t="str">
        <f t="shared" ref="B113:B118" si="20">A14</f>
        <v>Steven Mader</v>
      </c>
      <c r="C113" s="31"/>
      <c r="D113" s="32" t="s">
        <v>31</v>
      </c>
      <c r="E113" s="32"/>
    </row>
    <row r="114" spans="1:9" x14ac:dyDescent="0.25">
      <c r="A114" s="4" t="str">
        <f t="shared" si="19"/>
        <v>Paul Dare</v>
      </c>
      <c r="B114" s="4" t="str">
        <f t="shared" si="20"/>
        <v>Kevin O'Brien</v>
      </c>
      <c r="C114" s="31"/>
      <c r="D114" s="32" t="s">
        <v>31</v>
      </c>
      <c r="E114" s="32"/>
    </row>
    <row r="115" spans="1:9" x14ac:dyDescent="0.25">
      <c r="A115" s="4" t="str">
        <f t="shared" si="19"/>
        <v>Evin Haukos</v>
      </c>
      <c r="B115" s="4" t="str">
        <f t="shared" si="20"/>
        <v>Jim Dahl</v>
      </c>
      <c r="C115" s="31"/>
      <c r="D115" s="32" t="s">
        <v>31</v>
      </c>
      <c r="E115" s="32"/>
    </row>
    <row r="116" spans="1:9" x14ac:dyDescent="0.25">
      <c r="A116" s="4" t="str">
        <f t="shared" si="19"/>
        <v>Sam Poole</v>
      </c>
      <c r="B116" s="4" t="str">
        <f t="shared" si="20"/>
        <v>Roy Snyder</v>
      </c>
      <c r="C116" s="31"/>
      <c r="D116" s="32" t="s">
        <v>31</v>
      </c>
      <c r="E116" s="32"/>
    </row>
    <row r="117" spans="1:9" x14ac:dyDescent="0.25">
      <c r="A117" s="4" t="str">
        <f t="shared" si="19"/>
        <v>Mark Dvorak</v>
      </c>
      <c r="B117" s="4" t="str">
        <f t="shared" si="20"/>
        <v>Tom Spaniol</v>
      </c>
      <c r="C117" s="31"/>
      <c r="D117" s="32" t="s">
        <v>31</v>
      </c>
      <c r="E117" s="32"/>
    </row>
    <row r="118" spans="1:9" x14ac:dyDescent="0.25">
      <c r="A118" s="4" t="str">
        <f t="shared" si="19"/>
        <v>Erik Forsberg</v>
      </c>
      <c r="B118" s="4" t="str">
        <f t="shared" si="20"/>
        <v>Jacob Kaduk</v>
      </c>
      <c r="C118" s="31"/>
      <c r="D118" s="32" t="s">
        <v>31</v>
      </c>
      <c r="E118" s="32"/>
    </row>
    <row r="119" spans="1:9" x14ac:dyDescent="0.25">
      <c r="A119" s="4" t="str">
        <f t="shared" si="19"/>
        <v>Michael Geppert</v>
      </c>
      <c r="B119" s="4" t="str">
        <f>A12</f>
        <v>Jason Larson</v>
      </c>
      <c r="C119" s="31"/>
      <c r="D119" s="32" t="s">
        <v>31</v>
      </c>
      <c r="E119" s="32"/>
    </row>
    <row r="120" spans="1:9" x14ac:dyDescent="0.25">
      <c r="A120" s="4" t="str">
        <f t="shared" si="19"/>
        <v>Brad Kremer</v>
      </c>
      <c r="B120" s="4" t="str">
        <f>A13</f>
        <v>Danny Lochner</v>
      </c>
      <c r="C120" s="31"/>
      <c r="D120" s="32" t="s">
        <v>31</v>
      </c>
      <c r="E120" s="32"/>
    </row>
    <row r="121" spans="1:9" x14ac:dyDescent="0.25">
      <c r="C121"/>
      <c r="D121"/>
      <c r="E121"/>
      <c r="G121"/>
      <c r="H121"/>
      <c r="I121"/>
    </row>
    <row r="122" spans="1:9" x14ac:dyDescent="0.25">
      <c r="A122" s="23" t="s">
        <v>49</v>
      </c>
      <c r="B122" s="38">
        <f>C112+1</f>
        <v>43198</v>
      </c>
      <c r="C122" s="39">
        <f>B122+6</f>
        <v>43204</v>
      </c>
      <c r="D122" s="40"/>
      <c r="E122" s="41"/>
    </row>
    <row r="123" spans="1:9" x14ac:dyDescent="0.25">
      <c r="A123" s="33" t="str">
        <f t="shared" ref="A123:A130" si="21">A4</f>
        <v>Jon Lang</v>
      </c>
      <c r="B123" s="33" t="str">
        <f>A15</f>
        <v>Kevin O'Brien</v>
      </c>
      <c r="C123" s="34"/>
      <c r="D123" s="35" t="s">
        <v>31</v>
      </c>
      <c r="E123" s="35"/>
    </row>
    <row r="124" spans="1:9" x14ac:dyDescent="0.25">
      <c r="A124" s="33" t="str">
        <f t="shared" si="21"/>
        <v>Paul Dare</v>
      </c>
      <c r="B124" s="33" t="str">
        <f>A16</f>
        <v>Jim Dahl</v>
      </c>
      <c r="C124" s="34"/>
      <c r="D124" s="35" t="s">
        <v>31</v>
      </c>
      <c r="E124" s="35"/>
    </row>
    <row r="125" spans="1:9" x14ac:dyDescent="0.25">
      <c r="A125" s="33" t="str">
        <f t="shared" si="21"/>
        <v>Evin Haukos</v>
      </c>
      <c r="B125" s="33" t="str">
        <f>A17</f>
        <v>Roy Snyder</v>
      </c>
      <c r="C125" s="34"/>
      <c r="D125" s="35" t="s">
        <v>31</v>
      </c>
      <c r="E125" s="35"/>
    </row>
    <row r="126" spans="1:9" x14ac:dyDescent="0.25">
      <c r="A126" s="33" t="str">
        <f t="shared" si="21"/>
        <v>Sam Poole</v>
      </c>
      <c r="B126" s="33" t="str">
        <f>A18</f>
        <v>Tom Spaniol</v>
      </c>
      <c r="C126" s="34"/>
      <c r="D126" s="35" t="s">
        <v>31</v>
      </c>
      <c r="E126" s="35"/>
    </row>
    <row r="127" spans="1:9" x14ac:dyDescent="0.25">
      <c r="A127" s="33" t="str">
        <f t="shared" si="21"/>
        <v>Mark Dvorak</v>
      </c>
      <c r="B127" s="33" t="str">
        <f>A19</f>
        <v>Jacob Kaduk</v>
      </c>
      <c r="C127" s="34"/>
      <c r="D127" s="35" t="s">
        <v>31</v>
      </c>
      <c r="E127" s="35"/>
    </row>
    <row r="128" spans="1:9" x14ac:dyDescent="0.25">
      <c r="A128" s="33" t="str">
        <f t="shared" si="21"/>
        <v>Erik Forsberg</v>
      </c>
      <c r="B128" s="33" t="str">
        <f>A12</f>
        <v>Jason Larson</v>
      </c>
      <c r="C128" s="35"/>
      <c r="D128" s="35" t="s">
        <v>31</v>
      </c>
      <c r="E128" s="35"/>
    </row>
    <row r="129" spans="1:9" x14ac:dyDescent="0.25">
      <c r="A129" s="33" t="str">
        <f t="shared" si="21"/>
        <v>Michael Geppert</v>
      </c>
      <c r="B129" s="33" t="str">
        <f>A13</f>
        <v>Danny Lochner</v>
      </c>
      <c r="C129" s="34"/>
      <c r="D129" s="35" t="s">
        <v>31</v>
      </c>
      <c r="E129" s="35"/>
    </row>
    <row r="130" spans="1:9" x14ac:dyDescent="0.25">
      <c r="A130" s="33" t="str">
        <f t="shared" si="21"/>
        <v>Brad Kremer</v>
      </c>
      <c r="B130" s="33" t="str">
        <f>A14</f>
        <v>Steven Mader</v>
      </c>
      <c r="C130" s="34"/>
      <c r="D130" s="35" t="s">
        <v>31</v>
      </c>
      <c r="E130" s="35"/>
    </row>
    <row r="131" spans="1:9" x14ac:dyDescent="0.25">
      <c r="C131"/>
      <c r="D131"/>
      <c r="E131"/>
      <c r="G131"/>
      <c r="H131"/>
      <c r="I131"/>
    </row>
    <row r="132" spans="1:9" x14ac:dyDescent="0.25">
      <c r="A132" s="23" t="s">
        <v>50</v>
      </c>
      <c r="B132" s="38">
        <f>C122+1</f>
        <v>43205</v>
      </c>
      <c r="C132" s="39">
        <f>B132+6</f>
        <v>43211</v>
      </c>
      <c r="D132" s="40"/>
      <c r="E132" s="41"/>
    </row>
    <row r="133" spans="1:9" x14ac:dyDescent="0.25">
      <c r="A133" s="4" t="str">
        <f t="shared" ref="A133:A140" si="22">A4</f>
        <v>Jon Lang</v>
      </c>
      <c r="B133" s="4" t="str">
        <f>A16</f>
        <v>Jim Dahl</v>
      </c>
      <c r="C133" s="31"/>
      <c r="D133" s="32" t="s">
        <v>31</v>
      </c>
      <c r="E133" s="32"/>
    </row>
    <row r="134" spans="1:9" x14ac:dyDescent="0.25">
      <c r="A134" s="4" t="str">
        <f t="shared" si="22"/>
        <v>Paul Dare</v>
      </c>
      <c r="B134" s="4" t="str">
        <f>A17</f>
        <v>Roy Snyder</v>
      </c>
      <c r="C134" s="31"/>
      <c r="D134" s="32" t="s">
        <v>31</v>
      </c>
      <c r="E134" s="32"/>
    </row>
    <row r="135" spans="1:9" x14ac:dyDescent="0.25">
      <c r="A135" s="4" t="str">
        <f t="shared" si="22"/>
        <v>Evin Haukos</v>
      </c>
      <c r="B135" s="4" t="str">
        <f>A18</f>
        <v>Tom Spaniol</v>
      </c>
      <c r="C135" s="31"/>
      <c r="D135" s="32" t="s">
        <v>31</v>
      </c>
      <c r="E135" s="32"/>
    </row>
    <row r="136" spans="1:9" x14ac:dyDescent="0.25">
      <c r="A136" s="4" t="str">
        <f t="shared" si="22"/>
        <v>Sam Poole</v>
      </c>
      <c r="B136" s="4" t="str">
        <f>A19</f>
        <v>Jacob Kaduk</v>
      </c>
      <c r="C136" s="31"/>
      <c r="D136" s="32" t="s">
        <v>31</v>
      </c>
      <c r="E136" s="32"/>
    </row>
    <row r="137" spans="1:9" x14ac:dyDescent="0.25">
      <c r="A137" s="4" t="str">
        <f t="shared" si="22"/>
        <v>Mark Dvorak</v>
      </c>
      <c r="B137" s="4" t="str">
        <f>A12</f>
        <v>Jason Larson</v>
      </c>
      <c r="C137" s="31"/>
      <c r="D137" s="32" t="s">
        <v>31</v>
      </c>
      <c r="E137" s="32"/>
    </row>
    <row r="138" spans="1:9" x14ac:dyDescent="0.25">
      <c r="A138" s="4" t="str">
        <f t="shared" si="22"/>
        <v>Erik Forsberg</v>
      </c>
      <c r="B138" s="4" t="str">
        <f>A13</f>
        <v>Danny Lochner</v>
      </c>
      <c r="C138" s="31"/>
      <c r="D138" s="32" t="s">
        <v>31</v>
      </c>
      <c r="E138" s="32"/>
    </row>
    <row r="139" spans="1:9" x14ac:dyDescent="0.25">
      <c r="A139" s="4" t="str">
        <f t="shared" si="22"/>
        <v>Michael Geppert</v>
      </c>
      <c r="B139" s="4" t="str">
        <f>A14</f>
        <v>Steven Mader</v>
      </c>
      <c r="C139" s="31"/>
      <c r="D139" s="32" t="s">
        <v>31</v>
      </c>
      <c r="E139" s="32"/>
    </row>
    <row r="140" spans="1:9" x14ac:dyDescent="0.25">
      <c r="A140" s="4" t="str">
        <f t="shared" si="22"/>
        <v>Brad Kremer</v>
      </c>
      <c r="B140" s="4" t="str">
        <f>A15</f>
        <v>Kevin O'Brien</v>
      </c>
      <c r="C140" s="31"/>
      <c r="D140" s="32" t="s">
        <v>31</v>
      </c>
      <c r="E140" s="32"/>
    </row>
    <row r="141" spans="1:9" x14ac:dyDescent="0.25">
      <c r="C141"/>
      <c r="D141"/>
      <c r="E141"/>
      <c r="G141"/>
      <c r="H141"/>
      <c r="I141"/>
    </row>
    <row r="142" spans="1:9" x14ac:dyDescent="0.25">
      <c r="A142" s="23" t="s">
        <v>51</v>
      </c>
      <c r="B142" s="38">
        <f>C132+1</f>
        <v>43212</v>
      </c>
      <c r="C142" s="39">
        <f>B142+6</f>
        <v>43218</v>
      </c>
      <c r="D142" s="40"/>
      <c r="E142" s="41"/>
    </row>
    <row r="143" spans="1:9" x14ac:dyDescent="0.25">
      <c r="A143" s="33" t="str">
        <f t="shared" ref="A143:A150" si="23">A4</f>
        <v>Jon Lang</v>
      </c>
      <c r="B143" s="33" t="str">
        <f>A17</f>
        <v>Roy Snyder</v>
      </c>
      <c r="C143" s="34"/>
      <c r="D143" s="35" t="s">
        <v>31</v>
      </c>
      <c r="E143" s="35"/>
    </row>
    <row r="144" spans="1:9" x14ac:dyDescent="0.25">
      <c r="A144" s="33" t="str">
        <f t="shared" si="23"/>
        <v>Paul Dare</v>
      </c>
      <c r="B144" s="33" t="str">
        <f>A18</f>
        <v>Tom Spaniol</v>
      </c>
      <c r="C144" s="34"/>
      <c r="D144" s="35" t="s">
        <v>31</v>
      </c>
      <c r="E144" s="35"/>
    </row>
    <row r="145" spans="1:9" x14ac:dyDescent="0.25">
      <c r="A145" s="33" t="str">
        <f t="shared" si="23"/>
        <v>Evin Haukos</v>
      </c>
      <c r="B145" s="33" t="str">
        <f>A19</f>
        <v>Jacob Kaduk</v>
      </c>
      <c r="C145" s="34"/>
      <c r="D145" s="35" t="s">
        <v>31</v>
      </c>
      <c r="E145" s="35"/>
    </row>
    <row r="146" spans="1:9" x14ac:dyDescent="0.25">
      <c r="A146" s="33" t="str">
        <f t="shared" si="23"/>
        <v>Sam Poole</v>
      </c>
      <c r="B146" s="33" t="str">
        <f>A12</f>
        <v>Jason Larson</v>
      </c>
      <c r="C146" s="34"/>
      <c r="D146" s="35" t="s">
        <v>31</v>
      </c>
      <c r="E146" s="35"/>
    </row>
    <row r="147" spans="1:9" x14ac:dyDescent="0.25">
      <c r="A147" s="33" t="str">
        <f t="shared" si="23"/>
        <v>Mark Dvorak</v>
      </c>
      <c r="B147" s="33" t="str">
        <f>A13</f>
        <v>Danny Lochner</v>
      </c>
      <c r="C147" s="34"/>
      <c r="D147" s="35" t="s">
        <v>31</v>
      </c>
      <c r="E147" s="35"/>
    </row>
    <row r="148" spans="1:9" x14ac:dyDescent="0.25">
      <c r="A148" s="33" t="str">
        <f t="shared" si="23"/>
        <v>Erik Forsberg</v>
      </c>
      <c r="B148" s="33" t="str">
        <f>A14</f>
        <v>Steven Mader</v>
      </c>
      <c r="C148" s="35"/>
      <c r="D148" s="35" t="s">
        <v>31</v>
      </c>
      <c r="E148" s="35"/>
    </row>
    <row r="149" spans="1:9" x14ac:dyDescent="0.25">
      <c r="A149" s="33" t="str">
        <f t="shared" si="23"/>
        <v>Michael Geppert</v>
      </c>
      <c r="B149" s="33" t="str">
        <f>A15</f>
        <v>Kevin O'Brien</v>
      </c>
      <c r="C149" s="34"/>
      <c r="D149" s="35" t="s">
        <v>31</v>
      </c>
      <c r="E149" s="35"/>
    </row>
    <row r="150" spans="1:9" x14ac:dyDescent="0.25">
      <c r="A150" s="33" t="str">
        <f t="shared" si="23"/>
        <v>Brad Kremer</v>
      </c>
      <c r="B150" s="33" t="str">
        <f>A16</f>
        <v>Jim Dahl</v>
      </c>
      <c r="C150" s="34"/>
      <c r="D150" s="35" t="s">
        <v>31</v>
      </c>
      <c r="E150" s="35"/>
    </row>
    <row r="151" spans="1:9" x14ac:dyDescent="0.25">
      <c r="C151"/>
      <c r="D151"/>
      <c r="E151"/>
      <c r="G151"/>
      <c r="H151"/>
      <c r="I151"/>
    </row>
    <row r="152" spans="1:9" x14ac:dyDescent="0.25">
      <c r="A152" s="23" t="s">
        <v>52</v>
      </c>
      <c r="B152" s="38">
        <f>C142+1</f>
        <v>43219</v>
      </c>
      <c r="C152" s="39">
        <f>B152+6</f>
        <v>43225</v>
      </c>
      <c r="D152" s="40"/>
      <c r="E152" s="41"/>
    </row>
    <row r="153" spans="1:9" x14ac:dyDescent="0.25">
      <c r="A153" s="4" t="str">
        <f t="shared" ref="A153:A160" si="24">A4</f>
        <v>Jon Lang</v>
      </c>
      <c r="B153" s="4" t="str">
        <f>A18</f>
        <v>Tom Spaniol</v>
      </c>
      <c r="C153" s="31"/>
      <c r="D153" s="32" t="s">
        <v>31</v>
      </c>
      <c r="E153" s="32"/>
    </row>
    <row r="154" spans="1:9" x14ac:dyDescent="0.25">
      <c r="A154" s="4" t="str">
        <f t="shared" si="24"/>
        <v>Paul Dare</v>
      </c>
      <c r="B154" s="4" t="str">
        <f>A19</f>
        <v>Jacob Kaduk</v>
      </c>
      <c r="C154" s="31"/>
      <c r="D154" s="32" t="s">
        <v>31</v>
      </c>
      <c r="E154" s="32"/>
    </row>
    <row r="155" spans="1:9" x14ac:dyDescent="0.25">
      <c r="A155" s="4" t="str">
        <f t="shared" si="24"/>
        <v>Evin Haukos</v>
      </c>
      <c r="B155" s="4" t="str">
        <f t="shared" ref="B155:B160" si="25">A12</f>
        <v>Jason Larson</v>
      </c>
      <c r="C155" s="31"/>
      <c r="D155" s="32" t="s">
        <v>31</v>
      </c>
      <c r="E155" s="32"/>
    </row>
    <row r="156" spans="1:9" x14ac:dyDescent="0.25">
      <c r="A156" s="4" t="str">
        <f t="shared" si="24"/>
        <v>Sam Poole</v>
      </c>
      <c r="B156" s="4" t="str">
        <f t="shared" si="25"/>
        <v>Danny Lochner</v>
      </c>
      <c r="C156" s="31"/>
      <c r="D156" s="32" t="s">
        <v>31</v>
      </c>
      <c r="E156" s="32"/>
    </row>
    <row r="157" spans="1:9" x14ac:dyDescent="0.25">
      <c r="A157" s="4" t="str">
        <f t="shared" si="24"/>
        <v>Mark Dvorak</v>
      </c>
      <c r="B157" s="4" t="str">
        <f t="shared" si="25"/>
        <v>Steven Mader</v>
      </c>
      <c r="C157" s="31"/>
      <c r="D157" s="32" t="s">
        <v>31</v>
      </c>
      <c r="E157" s="32"/>
    </row>
    <row r="158" spans="1:9" x14ac:dyDescent="0.25">
      <c r="A158" s="4" t="str">
        <f t="shared" si="24"/>
        <v>Erik Forsberg</v>
      </c>
      <c r="B158" s="4" t="str">
        <f t="shared" si="25"/>
        <v>Kevin O'Brien</v>
      </c>
      <c r="C158" s="31"/>
      <c r="D158" s="32" t="s">
        <v>31</v>
      </c>
      <c r="E158" s="32"/>
    </row>
    <row r="159" spans="1:9" x14ac:dyDescent="0.25">
      <c r="A159" s="4" t="str">
        <f t="shared" si="24"/>
        <v>Michael Geppert</v>
      </c>
      <c r="B159" s="4" t="str">
        <f t="shared" si="25"/>
        <v>Jim Dahl</v>
      </c>
      <c r="C159" s="31"/>
      <c r="D159" s="32" t="s">
        <v>31</v>
      </c>
      <c r="E159" s="32"/>
    </row>
    <row r="160" spans="1:9" x14ac:dyDescent="0.25">
      <c r="A160" s="4" t="str">
        <f t="shared" si="24"/>
        <v>Brad Kremer</v>
      </c>
      <c r="B160" s="4" t="str">
        <f t="shared" si="25"/>
        <v>Roy Snyder</v>
      </c>
      <c r="C160" s="31"/>
      <c r="D160" s="32" t="s">
        <v>31</v>
      </c>
      <c r="E160" s="32"/>
    </row>
    <row r="161" spans="1:9" x14ac:dyDescent="0.25">
      <c r="C161"/>
      <c r="D161"/>
      <c r="E161"/>
      <c r="G161"/>
      <c r="H161"/>
      <c r="I161"/>
    </row>
    <row r="162" spans="1:9" x14ac:dyDescent="0.25">
      <c r="A162" s="23" t="s">
        <v>53</v>
      </c>
      <c r="B162" s="38">
        <f>C152+1</f>
        <v>43226</v>
      </c>
      <c r="C162" s="39">
        <f>B162+6</f>
        <v>43232</v>
      </c>
      <c r="D162" s="40"/>
      <c r="E162" s="41"/>
    </row>
    <row r="163" spans="1:9" x14ac:dyDescent="0.25">
      <c r="A163" s="33" t="str">
        <f t="shared" ref="A163:A170" si="26">A4</f>
        <v>Jon Lang</v>
      </c>
      <c r="B163" s="33" t="str">
        <f>A19</f>
        <v>Jacob Kaduk</v>
      </c>
      <c r="C163" s="34"/>
      <c r="D163" s="35" t="s">
        <v>31</v>
      </c>
      <c r="E163" s="35"/>
    </row>
    <row r="164" spans="1:9" x14ac:dyDescent="0.25">
      <c r="A164" s="33" t="str">
        <f t="shared" si="26"/>
        <v>Paul Dare</v>
      </c>
      <c r="B164" s="33" t="str">
        <f t="shared" ref="B164:B170" si="27">A12</f>
        <v>Jason Larson</v>
      </c>
      <c r="C164" s="34"/>
      <c r="D164" s="35" t="s">
        <v>31</v>
      </c>
      <c r="E164" s="35"/>
    </row>
    <row r="165" spans="1:9" x14ac:dyDescent="0.25">
      <c r="A165" s="33" t="str">
        <f t="shared" si="26"/>
        <v>Evin Haukos</v>
      </c>
      <c r="B165" s="33" t="str">
        <f t="shared" si="27"/>
        <v>Danny Lochner</v>
      </c>
      <c r="C165" s="34"/>
      <c r="D165" s="35" t="s">
        <v>31</v>
      </c>
      <c r="E165" s="35"/>
    </row>
    <row r="166" spans="1:9" x14ac:dyDescent="0.25">
      <c r="A166" s="33" t="str">
        <f t="shared" si="26"/>
        <v>Sam Poole</v>
      </c>
      <c r="B166" s="33" t="str">
        <f t="shared" si="27"/>
        <v>Steven Mader</v>
      </c>
      <c r="C166" s="34"/>
      <c r="D166" s="35" t="s">
        <v>31</v>
      </c>
      <c r="E166" s="35"/>
    </row>
    <row r="167" spans="1:9" x14ac:dyDescent="0.25">
      <c r="A167" s="33" t="str">
        <f t="shared" si="26"/>
        <v>Mark Dvorak</v>
      </c>
      <c r="B167" s="33" t="str">
        <f t="shared" si="27"/>
        <v>Kevin O'Brien</v>
      </c>
      <c r="C167" s="34"/>
      <c r="D167" s="35" t="s">
        <v>31</v>
      </c>
      <c r="E167" s="35"/>
    </row>
    <row r="168" spans="1:9" x14ac:dyDescent="0.25">
      <c r="A168" s="33" t="str">
        <f t="shared" si="26"/>
        <v>Erik Forsberg</v>
      </c>
      <c r="B168" s="33" t="str">
        <f t="shared" si="27"/>
        <v>Jim Dahl</v>
      </c>
      <c r="C168" s="35"/>
      <c r="D168" s="35" t="s">
        <v>31</v>
      </c>
      <c r="E168" s="35"/>
    </row>
    <row r="169" spans="1:9" x14ac:dyDescent="0.25">
      <c r="A169" s="33" t="str">
        <f t="shared" si="26"/>
        <v>Michael Geppert</v>
      </c>
      <c r="B169" s="33" t="str">
        <f t="shared" si="27"/>
        <v>Roy Snyder</v>
      </c>
      <c r="C169" s="34"/>
      <c r="D169" s="35" t="s">
        <v>31</v>
      </c>
      <c r="E169" s="35"/>
    </row>
    <row r="170" spans="1:9" x14ac:dyDescent="0.25">
      <c r="A170" s="33" t="str">
        <f t="shared" si="26"/>
        <v>Brad Kremer</v>
      </c>
      <c r="B170" s="33" t="str">
        <f t="shared" si="27"/>
        <v>Tom Spaniol</v>
      </c>
      <c r="C170" s="34"/>
      <c r="D170" s="35" t="s">
        <v>31</v>
      </c>
      <c r="E170" s="35"/>
    </row>
    <row r="171" spans="1:9" x14ac:dyDescent="0.25">
      <c r="C171"/>
      <c r="D171"/>
      <c r="E171"/>
    </row>
    <row r="172" spans="1:9" x14ac:dyDescent="0.25">
      <c r="C172"/>
      <c r="D172"/>
      <c r="E172"/>
    </row>
    <row r="173" spans="1:9" x14ac:dyDescent="0.25">
      <c r="C173"/>
      <c r="D173"/>
      <c r="E173"/>
    </row>
    <row r="174" spans="1:9" x14ac:dyDescent="0.25">
      <c r="C174"/>
      <c r="D174"/>
      <c r="E174"/>
    </row>
    <row r="175" spans="1:9" x14ac:dyDescent="0.25">
      <c r="C175"/>
      <c r="D175"/>
      <c r="E175"/>
    </row>
    <row r="176" spans="1:9" x14ac:dyDescent="0.25">
      <c r="C176"/>
      <c r="D176"/>
      <c r="E176"/>
    </row>
    <row r="177" spans="3:5" x14ac:dyDescent="0.25">
      <c r="C177"/>
      <c r="D177"/>
      <c r="E177"/>
    </row>
    <row r="178" spans="3:5" x14ac:dyDescent="0.25">
      <c r="C178"/>
      <c r="D178"/>
      <c r="E178"/>
    </row>
    <row r="179" spans="3:5" x14ac:dyDescent="0.25">
      <c r="C179"/>
      <c r="D179"/>
      <c r="E179"/>
    </row>
    <row r="180" spans="3:5" x14ac:dyDescent="0.25">
      <c r="C180"/>
      <c r="D180"/>
      <c r="E180"/>
    </row>
    <row r="181" spans="3:5" x14ac:dyDescent="0.25">
      <c r="C181"/>
      <c r="D181"/>
      <c r="E181"/>
    </row>
    <row r="182" spans="3:5" x14ac:dyDescent="0.25">
      <c r="C182"/>
      <c r="D182"/>
      <c r="E182"/>
    </row>
    <row r="183" spans="3:5" x14ac:dyDescent="0.25">
      <c r="C183"/>
      <c r="D183"/>
      <c r="E183"/>
    </row>
    <row r="184" spans="3:5" x14ac:dyDescent="0.25">
      <c r="C184"/>
      <c r="D184"/>
      <c r="E184"/>
    </row>
    <row r="185" spans="3:5" x14ac:dyDescent="0.25">
      <c r="C185"/>
      <c r="D185"/>
      <c r="E185"/>
    </row>
    <row r="186" spans="3:5" x14ac:dyDescent="0.25">
      <c r="C186"/>
      <c r="D186"/>
      <c r="E186"/>
    </row>
    <row r="187" spans="3:5" x14ac:dyDescent="0.25">
      <c r="C187"/>
      <c r="D187"/>
      <c r="E187"/>
    </row>
    <row r="188" spans="3:5" x14ac:dyDescent="0.25">
      <c r="C188"/>
      <c r="D188"/>
      <c r="E188"/>
    </row>
    <row r="189" spans="3:5" x14ac:dyDescent="0.25">
      <c r="C189"/>
      <c r="D189"/>
      <c r="E189"/>
    </row>
    <row r="190" spans="3:5" x14ac:dyDescent="0.25">
      <c r="C190"/>
      <c r="D190"/>
      <c r="E190"/>
    </row>
    <row r="191" spans="3:5" x14ac:dyDescent="0.25">
      <c r="C191"/>
      <c r="D191"/>
      <c r="E191"/>
    </row>
    <row r="192" spans="3:5" x14ac:dyDescent="0.25">
      <c r="C192"/>
      <c r="D192"/>
      <c r="E192"/>
    </row>
    <row r="193" spans="3:5" x14ac:dyDescent="0.25">
      <c r="C193"/>
      <c r="D193"/>
      <c r="E193"/>
    </row>
    <row r="194" spans="3:5" x14ac:dyDescent="0.25">
      <c r="C194"/>
      <c r="D194"/>
      <c r="E194"/>
    </row>
    <row r="195" spans="3:5" x14ac:dyDescent="0.25">
      <c r="C195"/>
      <c r="D195"/>
      <c r="E195"/>
    </row>
    <row r="196" spans="3:5" x14ac:dyDescent="0.25">
      <c r="C196"/>
      <c r="D196"/>
      <c r="E196"/>
    </row>
    <row r="197" spans="3:5" x14ac:dyDescent="0.25">
      <c r="C197"/>
      <c r="D197"/>
      <c r="E197"/>
    </row>
    <row r="198" spans="3:5" x14ac:dyDescent="0.25">
      <c r="C198"/>
      <c r="D198"/>
      <c r="E198"/>
    </row>
    <row r="199" spans="3:5" x14ac:dyDescent="0.25">
      <c r="C199"/>
      <c r="D199"/>
      <c r="E199"/>
    </row>
    <row r="200" spans="3:5" x14ac:dyDescent="0.25">
      <c r="C200"/>
      <c r="D200"/>
      <c r="E200"/>
    </row>
    <row r="201" spans="3:5" x14ac:dyDescent="0.25">
      <c r="C201"/>
      <c r="D201"/>
      <c r="E201"/>
    </row>
    <row r="202" spans="3:5" x14ac:dyDescent="0.25">
      <c r="C202"/>
      <c r="D202"/>
      <c r="E202"/>
    </row>
    <row r="203" spans="3:5" x14ac:dyDescent="0.25">
      <c r="C203"/>
      <c r="D203"/>
      <c r="E203"/>
    </row>
    <row r="204" spans="3:5" x14ac:dyDescent="0.25">
      <c r="C204"/>
      <c r="D204"/>
      <c r="E204"/>
    </row>
    <row r="205" spans="3:5" x14ac:dyDescent="0.25">
      <c r="C205"/>
      <c r="D205"/>
      <c r="E205"/>
    </row>
    <row r="206" spans="3:5" x14ac:dyDescent="0.25">
      <c r="C206"/>
      <c r="D206"/>
      <c r="E206"/>
    </row>
    <row r="207" spans="3:5" x14ac:dyDescent="0.25">
      <c r="C207"/>
      <c r="D207"/>
      <c r="E207"/>
    </row>
    <row r="208" spans="3:5" x14ac:dyDescent="0.25">
      <c r="C208"/>
      <c r="D208"/>
      <c r="E208"/>
    </row>
    <row r="209" spans="3:5" x14ac:dyDescent="0.25">
      <c r="C209"/>
      <c r="D209"/>
      <c r="E209"/>
    </row>
    <row r="210" spans="3:5" x14ac:dyDescent="0.25">
      <c r="C210"/>
      <c r="D210"/>
      <c r="E210"/>
    </row>
    <row r="211" spans="3:5" x14ac:dyDescent="0.25">
      <c r="C211"/>
      <c r="D211"/>
      <c r="E211"/>
    </row>
    <row r="212" spans="3:5" x14ac:dyDescent="0.25">
      <c r="C212"/>
      <c r="D212"/>
      <c r="E212"/>
    </row>
    <row r="213" spans="3:5" x14ac:dyDescent="0.25">
      <c r="C213"/>
      <c r="D213"/>
      <c r="E213"/>
    </row>
    <row r="214" spans="3:5" x14ac:dyDescent="0.25">
      <c r="C214"/>
      <c r="D214"/>
      <c r="E214"/>
    </row>
    <row r="215" spans="3:5" x14ac:dyDescent="0.25">
      <c r="C215"/>
      <c r="D215"/>
      <c r="E215"/>
    </row>
    <row r="216" spans="3:5" x14ac:dyDescent="0.25">
      <c r="C216"/>
      <c r="D216"/>
      <c r="E216"/>
    </row>
    <row r="217" spans="3:5" x14ac:dyDescent="0.25">
      <c r="C217"/>
      <c r="D217"/>
      <c r="E217"/>
    </row>
    <row r="218" spans="3:5" x14ac:dyDescent="0.25">
      <c r="C218"/>
      <c r="D218"/>
      <c r="E218"/>
    </row>
    <row r="219" spans="3:5" x14ac:dyDescent="0.25">
      <c r="C219"/>
      <c r="D219"/>
      <c r="E219"/>
    </row>
    <row r="220" spans="3:5" x14ac:dyDescent="0.25">
      <c r="C220"/>
      <c r="D220"/>
      <c r="E220"/>
    </row>
    <row r="221" spans="3:5" x14ac:dyDescent="0.25">
      <c r="C221"/>
      <c r="D221"/>
      <c r="E221"/>
    </row>
    <row r="222" spans="3:5" x14ac:dyDescent="0.25">
      <c r="C222"/>
      <c r="D222"/>
      <c r="E222"/>
    </row>
    <row r="223" spans="3:5" x14ac:dyDescent="0.25">
      <c r="C223"/>
      <c r="D223"/>
      <c r="E223"/>
    </row>
    <row r="224" spans="3:5" x14ac:dyDescent="0.25">
      <c r="C224"/>
      <c r="D224"/>
      <c r="E224"/>
    </row>
    <row r="225" spans="3:5" x14ac:dyDescent="0.25">
      <c r="C225"/>
      <c r="D225"/>
      <c r="E225"/>
    </row>
    <row r="226" spans="3:5" x14ac:dyDescent="0.25">
      <c r="C226"/>
      <c r="D226"/>
      <c r="E226"/>
    </row>
    <row r="227" spans="3:5" x14ac:dyDescent="0.25">
      <c r="C227"/>
      <c r="D227"/>
      <c r="E227"/>
    </row>
    <row r="228" spans="3:5" x14ac:dyDescent="0.25">
      <c r="C228"/>
      <c r="D228"/>
      <c r="E228"/>
    </row>
    <row r="229" spans="3:5" x14ac:dyDescent="0.25">
      <c r="C229"/>
      <c r="D229"/>
      <c r="E229"/>
    </row>
    <row r="230" spans="3:5" x14ac:dyDescent="0.25">
      <c r="C230"/>
      <c r="D230"/>
      <c r="E230"/>
    </row>
    <row r="231" spans="3:5" x14ac:dyDescent="0.25">
      <c r="C231"/>
      <c r="D231"/>
      <c r="E231"/>
    </row>
    <row r="232" spans="3:5" x14ac:dyDescent="0.25">
      <c r="C232"/>
      <c r="D232"/>
      <c r="E232"/>
    </row>
    <row r="233" spans="3:5" x14ac:dyDescent="0.25">
      <c r="C233"/>
      <c r="D233"/>
      <c r="E233"/>
    </row>
    <row r="234" spans="3:5" x14ac:dyDescent="0.25">
      <c r="C234"/>
      <c r="D234"/>
      <c r="E234"/>
    </row>
    <row r="235" spans="3:5" x14ac:dyDescent="0.25">
      <c r="C235"/>
      <c r="D235"/>
      <c r="E235"/>
    </row>
    <row r="236" spans="3:5" x14ac:dyDescent="0.25">
      <c r="C236"/>
      <c r="D236"/>
      <c r="E236"/>
    </row>
    <row r="237" spans="3:5" x14ac:dyDescent="0.25">
      <c r="C237"/>
      <c r="D237"/>
      <c r="E237"/>
    </row>
    <row r="238" spans="3:5" x14ac:dyDescent="0.25">
      <c r="C238"/>
      <c r="D238"/>
    </row>
    <row r="239" spans="3:5" x14ac:dyDescent="0.25">
      <c r="C239"/>
      <c r="D239"/>
    </row>
    <row r="240" spans="3:5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</sheetData>
  <mergeCells count="15">
    <mergeCell ref="C132:E132"/>
    <mergeCell ref="C142:E142"/>
    <mergeCell ref="C152:E152"/>
    <mergeCell ref="C162:E162"/>
    <mergeCell ref="C82:E82"/>
    <mergeCell ref="C92:E92"/>
    <mergeCell ref="C102:E102"/>
    <mergeCell ref="C112:E112"/>
    <mergeCell ref="C122:E122"/>
    <mergeCell ref="C72:E72"/>
    <mergeCell ref="C22:E22"/>
    <mergeCell ref="C32:E32"/>
    <mergeCell ref="C42:E42"/>
    <mergeCell ref="C52:E52"/>
    <mergeCell ref="C62:E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B4" sqref="B4"/>
    </sheetView>
  </sheetViews>
  <sheetFormatPr defaultRowHeight="15" x14ac:dyDescent="0.25"/>
  <cols>
    <col min="1" max="1" width="19.5703125" customWidth="1"/>
    <col min="3" max="3" width="60.140625" customWidth="1"/>
  </cols>
  <sheetData>
    <row r="1" spans="1:3" x14ac:dyDescent="0.25">
      <c r="A1" s="1" t="s">
        <v>54</v>
      </c>
      <c r="B1" s="2"/>
    </row>
    <row r="2" spans="1:3" x14ac:dyDescent="0.25">
      <c r="A2" s="3" t="s">
        <v>55</v>
      </c>
      <c r="B2" s="25">
        <v>1</v>
      </c>
    </row>
    <row r="3" spans="1:3" x14ac:dyDescent="0.25">
      <c r="A3" s="4" t="s">
        <v>56</v>
      </c>
      <c r="B3" s="25">
        <v>0</v>
      </c>
    </row>
    <row r="4" spans="1:3" x14ac:dyDescent="0.25">
      <c r="A4" s="4" t="s">
        <v>57</v>
      </c>
      <c r="B4" s="25">
        <v>0</v>
      </c>
    </row>
    <row r="7" spans="1:3" x14ac:dyDescent="0.25">
      <c r="C7" t="s">
        <v>58</v>
      </c>
    </row>
    <row r="8" spans="1:3" x14ac:dyDescent="0.25">
      <c r="C8" s="22" t="s">
        <v>59</v>
      </c>
    </row>
  </sheetData>
  <sheetProtection password="E87F" sheet="1" objects="1" scenarios="1"/>
  <hyperlinks>
    <hyperlink ref="C8" r:id="rId1" xr:uid="{00000000-0004-0000-0400-000000000000}"/>
  </hyperlink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4C929D6868B45874C1A616E6BD261" ma:contentTypeVersion="5" ma:contentTypeDescription="Create a new document." ma:contentTypeScope="" ma:versionID="da15106d87ab78d0a2449fbf9bd6b3c5">
  <xsd:schema xmlns:xsd="http://www.w3.org/2001/XMLSchema" xmlns:xs="http://www.w3.org/2001/XMLSchema" xmlns:p="http://schemas.microsoft.com/office/2006/metadata/properties" xmlns:ns1="http://schemas.microsoft.com/sharepoint/v3" xmlns:ns2="bcda8655-b065-4fc5-b8ae-5c4a89278a73" xmlns:ns3="e656d5e2-cdb3-428d-a77e-0addb6bd1e36" targetNamespace="http://schemas.microsoft.com/office/2006/metadata/properties" ma:root="true" ma:fieldsID="47f6bb6a05510d22c3fbc137e31619cd" ns1:_="" ns2:_="" ns3:_="">
    <xsd:import namespace="http://schemas.microsoft.com/sharepoint/v3"/>
    <xsd:import namespace="bcda8655-b065-4fc5-b8ae-5c4a89278a73"/>
    <xsd:import namespace="e656d5e2-cdb3-428d-a77e-0addb6bd1e3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a8655-b065-4fc5-b8ae-5c4a89278a73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6d5e2-cdb3-428d-a77e-0addb6bd1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65721-473F-4EE2-8D9B-D7EEBDB95B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ADC304-9A66-49F4-B5CF-C23102DEE67A}">
  <ds:schemaRefs>
    <ds:schemaRef ds:uri="http://purl.org/dc/dcmitype/"/>
    <ds:schemaRef ds:uri="e656d5e2-cdb3-428d-a77e-0addb6bd1e3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bcda8655-b065-4fc5-b8ae-5c4a89278a7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96F930-082F-4B39-8EB5-CF2557B91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da8655-b065-4fc5-b8ae-5c4a89278a73"/>
    <ds:schemaRef ds:uri="e656d5e2-cdb3-428d-a77e-0addb6bd1e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GroupA</vt:lpstr>
      <vt:lpstr>Options</vt:lpstr>
      <vt:lpstr>home</vt:lpstr>
      <vt:lpstr>homescore</vt:lpstr>
      <vt:lpstr>visitor</vt:lpstr>
      <vt:lpstr>visitorscore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Podlešák</dc:creator>
  <cp:keywords/>
  <dc:description/>
  <cp:lastModifiedBy>Kelly McCall</cp:lastModifiedBy>
  <cp:revision/>
  <dcterms:created xsi:type="dcterms:W3CDTF">2013-06-13T09:53:07Z</dcterms:created>
  <dcterms:modified xsi:type="dcterms:W3CDTF">2018-01-26T21:09:38Z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0x01010072B4C929D6868B45874C1A616E6BD261</vt:lpwstr>
  </property>
</Properties>
</file>